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МК ГМ 2022\ГМ 2022\Підйомні установки\заняття 24,25\"/>
    </mc:Choice>
  </mc:AlternateContent>
  <xr:revisionPtr revIDLastSave="0" documentId="13_ncr:1_{F5D09037-46F5-41BD-BA7F-1F3779660F41}" xr6:coauthVersionLast="47" xr6:coauthVersionMax="47" xr10:uidLastSave="{00000000-0000-0000-0000-000000000000}"/>
  <bookViews>
    <workbookView xWindow="1785" yWindow="60" windowWidth="2025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1" l="1"/>
  <c r="Q21" i="1"/>
  <c r="Q19" i="1"/>
  <c r="Q18" i="1"/>
  <c r="Q17" i="1"/>
  <c r="U18" i="1"/>
  <c r="Q20" i="1"/>
  <c r="Q16" i="1"/>
  <c r="V15" i="1"/>
  <c r="Q15" i="1"/>
  <c r="C18" i="1"/>
  <c r="H18" i="1" s="1"/>
  <c r="C19" i="1" s="1"/>
  <c r="C21" i="1" s="1"/>
  <c r="E21" i="1" s="1"/>
  <c r="C17" i="1"/>
  <c r="J17" i="1" s="1"/>
  <c r="C20" i="1" l="1"/>
  <c r="E20" i="1" s="1"/>
</calcChain>
</file>

<file path=xl/sharedStrings.xml><?xml version="1.0" encoding="utf-8"?>
<sst xmlns="http://schemas.openxmlformats.org/spreadsheetml/2006/main" count="140" uniqueCount="102">
  <si>
    <t xml:space="preserve">Задача 1 </t>
  </si>
  <si>
    <t>Розташувати піднімальну установку відносно стволу шахти при розташуванні напрямних шківів</t>
  </si>
  <si>
    <t>на одній геометричній горизонтальній осі, якщо відомо:</t>
  </si>
  <si>
    <t>Х</t>
  </si>
  <si>
    <t>Машина</t>
  </si>
  <si>
    <t>2Ц 5*2,4</t>
  </si>
  <si>
    <t xml:space="preserve"> -ширина барабана зайнята канатом;</t>
  </si>
  <si>
    <r>
      <rPr>
        <b/>
        <i/>
        <sz val="12"/>
        <color theme="1"/>
        <rFont val="Times New Roman"/>
        <family val="1"/>
        <charset val="204"/>
      </rPr>
      <t>Вр,</t>
    </r>
    <r>
      <rPr>
        <sz val="12"/>
        <color theme="1"/>
        <rFont val="Times New Roman"/>
        <family val="1"/>
        <charset val="204"/>
      </rPr>
      <t xml:space="preserve"> мм</t>
    </r>
  </si>
  <si>
    <r>
      <rPr>
        <b/>
        <i/>
        <sz val="12"/>
        <color theme="1"/>
        <rFont val="Times New Roman"/>
        <family val="1"/>
        <charset val="204"/>
      </rPr>
      <t>Вк,</t>
    </r>
    <r>
      <rPr>
        <b/>
        <sz val="12"/>
        <color theme="1"/>
        <rFont val="Times New Roman"/>
        <family val="1"/>
        <charset val="204"/>
      </rPr>
      <t xml:space="preserve"> мм</t>
    </r>
  </si>
  <si>
    <r>
      <rPr>
        <b/>
        <i/>
        <sz val="12"/>
        <color theme="1"/>
        <rFont val="Times New Roman"/>
        <family val="1"/>
        <charset val="204"/>
      </rPr>
      <t>Вк,</t>
    </r>
    <r>
      <rPr>
        <sz val="12"/>
        <color theme="1"/>
        <rFont val="Times New Roman"/>
        <family val="1"/>
        <charset val="204"/>
      </rPr>
      <t xml:space="preserve"> мм</t>
    </r>
  </si>
  <si>
    <r>
      <rPr>
        <b/>
        <i/>
        <sz val="12"/>
        <color theme="1"/>
        <rFont val="Times New Roman"/>
        <family val="1"/>
        <charset val="204"/>
      </rPr>
      <t xml:space="preserve">Во, </t>
    </r>
    <r>
      <rPr>
        <sz val="12"/>
        <color theme="1"/>
        <rFont val="Times New Roman"/>
        <family val="1"/>
        <charset val="204"/>
      </rPr>
      <t>мм</t>
    </r>
  </si>
  <si>
    <t xml:space="preserve"> -відстань між внутрішніми ребордами барабана;</t>
  </si>
  <si>
    <t xml:space="preserve"> -відстань між напрямними шківами;</t>
  </si>
  <si>
    <r>
      <rPr>
        <b/>
        <i/>
        <sz val="12"/>
        <color theme="1"/>
        <rFont val="Times New Roman"/>
        <family val="1"/>
        <charset val="204"/>
      </rPr>
      <t>D</t>
    </r>
    <r>
      <rPr>
        <sz val="12"/>
        <color theme="1"/>
        <rFont val="Times New Roman"/>
        <family val="1"/>
        <charset val="204"/>
      </rPr>
      <t xml:space="preserve"> н.ш., м</t>
    </r>
  </si>
  <si>
    <t xml:space="preserve"> -діаметр напрямного шківа;</t>
  </si>
  <si>
    <r>
      <rPr>
        <b/>
        <i/>
        <sz val="12"/>
        <color theme="1"/>
        <rFont val="Times New Roman"/>
        <family val="1"/>
        <charset val="204"/>
      </rPr>
      <t>d к</t>
    </r>
    <r>
      <rPr>
        <sz val="12"/>
        <color theme="1"/>
        <rFont val="Times New Roman"/>
        <family val="1"/>
        <charset val="204"/>
      </rPr>
      <t>., мм</t>
    </r>
  </si>
  <si>
    <t xml:space="preserve"> -діаметр канату;</t>
  </si>
  <si>
    <r>
      <rPr>
        <b/>
        <i/>
        <sz val="12"/>
        <color theme="1"/>
        <rFont val="Times New Roman"/>
        <family val="1"/>
        <charset val="204"/>
      </rPr>
      <t>hв</t>
    </r>
    <r>
      <rPr>
        <sz val="12"/>
        <color theme="1"/>
        <rFont val="Times New Roman"/>
        <family val="1"/>
        <charset val="204"/>
      </rPr>
      <t>, м</t>
    </r>
  </si>
  <si>
    <t xml:space="preserve"> -відстань від рівня землі до верхнього затискача канату, коли скіп знаходиться в стані розвнтаження;</t>
  </si>
  <si>
    <r>
      <rPr>
        <b/>
        <i/>
        <sz val="12"/>
        <color theme="1"/>
        <rFont val="Times New Roman"/>
        <family val="1"/>
        <charset val="204"/>
      </rPr>
      <t>hс</t>
    </r>
    <r>
      <rPr>
        <sz val="12"/>
        <color theme="1"/>
        <rFont val="Times New Roman"/>
        <family val="1"/>
        <charset val="204"/>
      </rPr>
      <t>, м</t>
    </r>
  </si>
  <si>
    <t xml:space="preserve"> -висота скіпа;</t>
  </si>
  <si>
    <r>
      <rPr>
        <b/>
        <i/>
        <sz val="12"/>
        <color theme="1"/>
        <rFont val="Times New Roman"/>
        <family val="1"/>
        <charset val="204"/>
      </rPr>
      <t>hп</t>
    </r>
    <r>
      <rPr>
        <sz val="12"/>
        <color theme="1"/>
        <rFont val="Times New Roman"/>
        <family val="1"/>
        <charset val="204"/>
      </rPr>
      <t>, м</t>
    </r>
  </si>
  <si>
    <t xml:space="preserve"> -висота перепідйому;</t>
  </si>
  <si>
    <t>Пояснення</t>
  </si>
  <si>
    <r>
      <t xml:space="preserve">h </t>
    </r>
    <r>
      <rPr>
        <b/>
        <i/>
        <vertAlign val="subscript"/>
        <sz val="12"/>
        <color theme="1"/>
        <rFont val="Times New Roman"/>
        <family val="1"/>
        <charset val="204"/>
      </rPr>
      <t xml:space="preserve">к </t>
    </r>
    <r>
      <rPr>
        <b/>
        <i/>
        <sz val="12"/>
        <color theme="1"/>
        <rFont val="Times New Roman"/>
        <family val="1"/>
        <charset val="204"/>
      </rPr>
      <t xml:space="preserve">= h </t>
    </r>
    <r>
      <rPr>
        <b/>
        <i/>
        <vertAlign val="subscript"/>
        <sz val="12"/>
        <color theme="1"/>
        <rFont val="Times New Roman"/>
        <family val="1"/>
        <charset val="204"/>
      </rPr>
      <t xml:space="preserve">в </t>
    </r>
    <r>
      <rPr>
        <b/>
        <i/>
        <sz val="12"/>
        <color theme="1"/>
        <rFont val="Times New Roman"/>
        <family val="1"/>
        <charset val="204"/>
      </rPr>
      <t xml:space="preserve">+ h </t>
    </r>
    <r>
      <rPr>
        <b/>
        <i/>
        <vertAlign val="subscript"/>
        <sz val="12"/>
        <color theme="1"/>
        <rFont val="Times New Roman"/>
        <family val="1"/>
        <charset val="204"/>
      </rPr>
      <t xml:space="preserve">п </t>
    </r>
    <r>
      <rPr>
        <b/>
        <i/>
        <sz val="12"/>
        <color theme="1"/>
        <rFont val="Times New Roman"/>
        <family val="1"/>
        <charset val="204"/>
      </rPr>
      <t xml:space="preserve">+ hc + 0,75 R     </t>
    </r>
    <r>
      <rPr>
        <sz val="12"/>
        <color theme="1"/>
        <rFont val="Times New Roman"/>
        <family val="1"/>
        <charset val="204"/>
      </rPr>
      <t>, м</t>
    </r>
  </si>
  <si>
    <r>
      <rPr>
        <b/>
        <i/>
        <sz val="12"/>
        <color theme="1"/>
        <rFont val="Times New Roman"/>
        <family val="1"/>
        <charset val="204"/>
      </rPr>
      <t>hк</t>
    </r>
    <r>
      <rPr>
        <sz val="12"/>
        <color theme="1"/>
        <rFont val="Times New Roman"/>
        <family val="1"/>
        <charset val="204"/>
      </rPr>
      <t>, м</t>
    </r>
  </si>
  <si>
    <t xml:space="preserve"> - висота копра</t>
  </si>
  <si>
    <r>
      <t xml:space="preserve">тоді </t>
    </r>
    <r>
      <rPr>
        <b/>
        <i/>
        <sz val="12"/>
        <color theme="1"/>
        <rFont val="Times New Roman"/>
        <family val="1"/>
        <charset val="204"/>
      </rPr>
      <t>hп</t>
    </r>
    <r>
      <rPr>
        <sz val="12"/>
        <color theme="1"/>
        <rFont val="Times New Roman"/>
        <family val="1"/>
        <charset val="204"/>
      </rPr>
      <t xml:space="preserve">= </t>
    </r>
  </si>
  <si>
    <t>м</t>
  </si>
  <si>
    <t>приймаємо hк, м</t>
  </si>
  <si>
    <t>Відстань між віссю ствола і барабана</t>
  </si>
  <si>
    <r>
      <t>Висота копра h</t>
    </r>
    <r>
      <rPr>
        <b/>
        <vertAlign val="subscript"/>
        <sz val="12"/>
        <color theme="1"/>
        <rFont val="Times New Roman"/>
        <family val="1"/>
        <charset val="204"/>
      </rPr>
      <t>к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– це відстань від гирла шахти до осі напрямного шківа</t>
    </r>
  </si>
  <si>
    <r>
      <rPr>
        <b/>
        <i/>
        <sz val="12"/>
        <color theme="1"/>
        <rFont val="Times New Roman"/>
        <family val="1"/>
        <charset val="204"/>
      </rPr>
      <t>l,</t>
    </r>
    <r>
      <rPr>
        <sz val="12"/>
        <color theme="1"/>
        <rFont val="Times New Roman"/>
        <family val="1"/>
        <charset val="204"/>
      </rPr>
      <t xml:space="preserve"> м</t>
    </r>
  </si>
  <si>
    <r>
      <rPr>
        <b/>
        <i/>
        <sz val="12"/>
        <color theme="1"/>
        <rFont val="Times New Roman"/>
        <family val="1"/>
        <charset val="204"/>
      </rPr>
      <t>с</t>
    </r>
    <r>
      <rPr>
        <sz val="12"/>
        <color theme="1"/>
        <rFont val="Times New Roman"/>
        <family val="1"/>
        <charset val="204"/>
      </rPr>
      <t>, м</t>
    </r>
  </si>
  <si>
    <r>
      <rPr>
        <b/>
        <sz val="12"/>
        <color theme="1"/>
        <rFont val="Calibri"/>
        <family val="2"/>
        <charset val="204"/>
      </rPr>
      <t>β</t>
    </r>
    <r>
      <rPr>
        <sz val="12"/>
        <color theme="1"/>
        <rFont val="Calibri"/>
        <family val="2"/>
        <charset val="204"/>
      </rPr>
      <t>, град</t>
    </r>
  </si>
  <si>
    <t>приймаємо l , м</t>
  </si>
  <si>
    <r>
      <t>Довжина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L</t>
    </r>
    <r>
      <rPr>
        <b/>
        <i/>
        <vertAlign val="subscript"/>
        <sz val="12"/>
        <color theme="1"/>
        <rFont val="Times New Roman"/>
        <family val="1"/>
        <charset val="204"/>
      </rPr>
      <t>с</t>
    </r>
    <r>
      <rPr>
        <sz val="12"/>
        <color theme="1"/>
        <rFont val="Times New Roman"/>
        <family val="1"/>
        <charset val="204"/>
      </rPr>
      <t xml:space="preserve"> струни, м</t>
    </r>
  </si>
  <si>
    <t>, м</t>
  </si>
  <si>
    <r>
      <t xml:space="preserve"> або </t>
    </r>
    <r>
      <rPr>
        <sz val="12"/>
        <color theme="1"/>
        <rFont val="Times New Roman"/>
        <family val="1"/>
        <charset val="204"/>
      </rPr>
      <t>53000мм</t>
    </r>
  </si>
  <si>
    <r>
      <t>Кути відхилення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(девіації) струни канату:</t>
    </r>
  </si>
  <si>
    <t>зовнішній</t>
  </si>
  <si>
    <t xml:space="preserve">внутрішній </t>
  </si>
  <si>
    <r>
      <t>α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=1</t>
    </r>
    <r>
      <rPr>
        <vertAlign val="superscript"/>
        <sz val="12"/>
        <color theme="1"/>
        <rFont val="Times New Roman"/>
        <family val="1"/>
        <charset val="204"/>
      </rPr>
      <t>0</t>
    </r>
    <r>
      <rPr>
        <sz val="12"/>
        <color theme="1"/>
        <rFont val="Times New Roman"/>
        <family val="1"/>
        <charset val="204"/>
      </rPr>
      <t>18’ Правилами безпеки допускається α≤ 1</t>
    </r>
    <r>
      <rPr>
        <vertAlign val="superscript"/>
        <sz val="12"/>
        <color theme="1"/>
        <rFont val="Times New Roman"/>
        <family val="1"/>
        <charset val="204"/>
      </rPr>
      <t>0</t>
    </r>
    <r>
      <rPr>
        <sz val="12"/>
        <color theme="1"/>
        <rFont val="Times New Roman"/>
        <family val="1"/>
        <charset val="204"/>
      </rPr>
      <t>30’ (tg 1</t>
    </r>
    <r>
      <rPr>
        <vertAlign val="superscript"/>
        <sz val="12"/>
        <color theme="1"/>
        <rFont val="Times New Roman"/>
        <family val="1"/>
        <charset val="204"/>
      </rPr>
      <t>0</t>
    </r>
    <r>
      <rPr>
        <sz val="12"/>
        <color theme="1"/>
        <rFont val="Times New Roman"/>
        <family val="1"/>
        <charset val="204"/>
      </rPr>
      <t>30’=0,262)</t>
    </r>
  </si>
  <si>
    <r>
      <t>тобто α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і α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менше 1</t>
    </r>
    <r>
      <rPr>
        <vertAlign val="superscript"/>
        <sz val="12"/>
        <color theme="1"/>
        <rFont val="Times New Roman"/>
        <family val="1"/>
        <charset val="204"/>
      </rPr>
      <t>0</t>
    </r>
    <r>
      <rPr>
        <sz val="12"/>
        <color theme="1"/>
        <rFont val="Times New Roman"/>
        <family val="1"/>
        <charset val="204"/>
      </rPr>
      <t>30’.</t>
    </r>
  </si>
  <si>
    <r>
      <rPr>
        <b/>
        <i/>
        <sz val="12"/>
        <color theme="1"/>
        <rFont val="Times New Roman"/>
        <family val="1"/>
        <charset val="204"/>
      </rPr>
      <t>Lс</t>
    </r>
    <r>
      <rPr>
        <sz val="12"/>
        <color theme="1"/>
        <rFont val="Times New Roman"/>
        <family val="1"/>
        <charset val="204"/>
      </rPr>
      <t>, м</t>
    </r>
  </si>
  <si>
    <t>tgα</t>
  </si>
  <si>
    <r>
      <rPr>
        <b/>
        <i/>
        <sz val="12"/>
        <color theme="1"/>
        <rFont val="Times New Roman"/>
        <family val="1"/>
        <charset val="204"/>
      </rPr>
      <t>В,</t>
    </r>
    <r>
      <rPr>
        <sz val="12"/>
        <color theme="1"/>
        <rFont val="Times New Roman"/>
        <family val="1"/>
        <charset val="204"/>
      </rPr>
      <t xml:space="preserve"> мм</t>
    </r>
  </si>
  <si>
    <t>tgα1</t>
  </si>
  <si>
    <t>tgα2</t>
  </si>
  <si>
    <t>α1</t>
  </si>
  <si>
    <t>α2</t>
  </si>
  <si>
    <t>1градус 19 хвилин</t>
  </si>
  <si>
    <t>0градусів 84 хвилини</t>
  </si>
  <si>
    <t>2Ц-4х1,8</t>
  </si>
  <si>
    <t>2Ц-6х2,4</t>
  </si>
  <si>
    <t>2Ц-5х2,4</t>
  </si>
  <si>
    <t>2Ц4х2,3</t>
  </si>
  <si>
    <t>2Ц5х2,4</t>
  </si>
  <si>
    <t>2Ц-4х2,3</t>
  </si>
  <si>
    <t>2Ц5х2,8</t>
  </si>
  <si>
    <t>2Ц6х2,8</t>
  </si>
  <si>
    <t>2Ц6х2,8У</t>
  </si>
  <si>
    <t>Таблиці Брадіса</t>
  </si>
  <si>
    <t xml:space="preserve">напрямних шківів на одній вертикальній площині, якщо відомо: </t>
  </si>
  <si>
    <t>2Ц 5*3/0,6</t>
  </si>
  <si>
    <r>
      <t>Задача 2.</t>
    </r>
    <r>
      <rPr>
        <sz val="12"/>
        <color rgb="FF000000"/>
        <rFont val="Times New Roman"/>
        <family val="1"/>
        <charset val="204"/>
      </rPr>
      <t xml:space="preserve"> Розташувати піднімальну установку відносно стволу шахти  при розташуванні  </t>
    </r>
  </si>
  <si>
    <t>Рішення:</t>
  </si>
  <si>
    <r>
      <rPr>
        <b/>
        <sz val="12"/>
        <color theme="1"/>
        <rFont val="Times New Roman"/>
        <family val="1"/>
        <charset val="204"/>
      </rPr>
      <t>β</t>
    </r>
    <r>
      <rPr>
        <sz val="12"/>
        <color theme="1"/>
        <rFont val="Times New Roman"/>
        <family val="1"/>
        <charset val="204"/>
      </rPr>
      <t>, град</t>
    </r>
  </si>
  <si>
    <t>При розташуванні напрямних шківів в одній вертикальній площині</t>
  </si>
  <si>
    <r>
      <t xml:space="preserve">Приймаємо </t>
    </r>
    <r>
      <rPr>
        <b/>
        <i/>
        <sz val="12"/>
        <color theme="1"/>
        <rFont val="Times New Roman"/>
        <family val="1"/>
        <charset val="204"/>
      </rPr>
      <t xml:space="preserve">h </t>
    </r>
    <r>
      <rPr>
        <b/>
        <i/>
        <vertAlign val="subscript"/>
        <sz val="12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= 45м, тоді </t>
    </r>
    <r>
      <rPr>
        <b/>
        <i/>
        <sz val="12"/>
        <color rgb="FF000000"/>
        <rFont val="Times New Roman"/>
        <family val="1"/>
        <charset val="204"/>
      </rPr>
      <t xml:space="preserve">hп </t>
    </r>
    <r>
      <rPr>
        <sz val="12"/>
        <color rgb="FF000000"/>
        <rFont val="Times New Roman"/>
        <family val="1"/>
        <charset val="204"/>
      </rPr>
      <t>= 4,3м.</t>
    </r>
  </si>
  <si>
    <r>
      <t xml:space="preserve">h </t>
    </r>
    <r>
      <rPr>
        <b/>
        <i/>
        <vertAlign val="subscript"/>
        <sz val="12"/>
        <color theme="1"/>
        <rFont val="Times New Roman"/>
        <family val="1"/>
        <charset val="204"/>
      </rPr>
      <t xml:space="preserve">к </t>
    </r>
    <r>
      <rPr>
        <b/>
        <i/>
        <sz val="12"/>
        <color theme="1"/>
        <rFont val="Times New Roman"/>
        <family val="1"/>
        <charset val="204"/>
      </rPr>
      <t xml:space="preserve">= h </t>
    </r>
    <r>
      <rPr>
        <b/>
        <i/>
        <vertAlign val="subscript"/>
        <sz val="12"/>
        <color theme="1"/>
        <rFont val="Times New Roman"/>
        <family val="1"/>
        <charset val="204"/>
      </rPr>
      <t xml:space="preserve">в </t>
    </r>
    <r>
      <rPr>
        <b/>
        <i/>
        <sz val="12"/>
        <color theme="1"/>
        <rFont val="Times New Roman"/>
        <family val="1"/>
        <charset val="204"/>
      </rPr>
      <t xml:space="preserve">+ hc + h </t>
    </r>
    <r>
      <rPr>
        <b/>
        <i/>
        <vertAlign val="subscript"/>
        <sz val="12"/>
        <color theme="1"/>
        <rFont val="Times New Roman"/>
        <family val="1"/>
        <charset val="204"/>
      </rPr>
      <t>п</t>
    </r>
    <r>
      <rPr>
        <b/>
        <i/>
        <sz val="12"/>
        <color theme="1"/>
        <rFont val="Times New Roman"/>
        <family val="1"/>
        <charset val="204"/>
      </rPr>
      <t xml:space="preserve"> + 0,75 R     + D н. +1,  м; </t>
    </r>
  </si>
  <si>
    <t>h к = 25 + 9,2 + 3 + 0,75*2+ 4 +1= 43,7 м;</t>
  </si>
  <si>
    <t xml:space="preserve">приймаємо </t>
  </si>
  <si>
    <r>
      <t xml:space="preserve">тоді </t>
    </r>
    <r>
      <rPr>
        <b/>
        <i/>
        <sz val="11"/>
        <color theme="1"/>
        <rFont val="Times New Roman"/>
        <family val="1"/>
        <charset val="204"/>
      </rPr>
      <t>hп</t>
    </r>
    <r>
      <rPr>
        <sz val="11"/>
        <color theme="1"/>
        <rFont val="Times New Roman"/>
        <family val="1"/>
        <charset val="204"/>
      </rPr>
      <t>=</t>
    </r>
  </si>
  <si>
    <t>hк , м=</t>
  </si>
  <si>
    <t xml:space="preserve">Відстань між віссю ствола і барабана </t>
  </si>
  <si>
    <r>
      <t xml:space="preserve">Довжина довгої </t>
    </r>
    <r>
      <rPr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L</t>
    </r>
    <r>
      <rPr>
        <b/>
        <i/>
        <vertAlign val="subscript"/>
        <sz val="12"/>
        <color theme="1"/>
        <rFont val="Times New Roman"/>
        <family val="1"/>
        <charset val="204"/>
      </rPr>
      <t>с</t>
    </r>
    <r>
      <rPr>
        <sz val="12"/>
        <color theme="1"/>
        <rFont val="Times New Roman"/>
        <family val="1"/>
        <charset val="204"/>
      </rPr>
      <t xml:space="preserve"> </t>
    </r>
    <r>
      <rPr>
        <vertAlign val="superscript"/>
        <sz val="12"/>
        <color theme="1"/>
        <rFont val="Times New Roman"/>
        <family val="1"/>
        <charset val="204"/>
      </rPr>
      <t>‘</t>
    </r>
    <r>
      <rPr>
        <sz val="12"/>
        <color theme="1"/>
        <rFont val="Times New Roman"/>
        <family val="1"/>
        <charset val="204"/>
      </rPr>
      <t>струни, м</t>
    </r>
  </si>
  <si>
    <r>
      <rPr>
        <b/>
        <i/>
        <sz val="12"/>
        <color theme="1"/>
        <rFont val="Times New Roman"/>
        <family val="1"/>
        <charset val="204"/>
      </rPr>
      <t>Lс</t>
    </r>
    <r>
      <rPr>
        <b/>
        <sz val="12"/>
        <color theme="1"/>
        <rFont val="Calibri"/>
        <family val="2"/>
        <charset val="204"/>
      </rPr>
      <t>''</t>
    </r>
    <r>
      <rPr>
        <sz val="12"/>
        <color theme="1"/>
        <rFont val="Times New Roman"/>
        <family val="1"/>
        <charset val="204"/>
      </rPr>
      <t>, м</t>
    </r>
  </si>
  <si>
    <r>
      <rPr>
        <b/>
        <i/>
        <sz val="12"/>
        <color theme="1"/>
        <rFont val="Times New Roman"/>
        <family val="1"/>
        <charset val="204"/>
      </rPr>
      <t>Lс</t>
    </r>
    <r>
      <rPr>
        <b/>
        <sz val="12"/>
        <color theme="1"/>
        <rFont val="Calibri"/>
        <family val="2"/>
        <charset val="204"/>
      </rPr>
      <t>'</t>
    </r>
    <r>
      <rPr>
        <sz val="12"/>
        <color theme="1"/>
        <rFont val="Times New Roman"/>
        <family val="1"/>
        <charset val="204"/>
      </rPr>
      <t>, м</t>
    </r>
  </si>
  <si>
    <t>Вп=</t>
  </si>
  <si>
    <t>Вз.б.=</t>
  </si>
  <si>
    <r>
      <t>tgα</t>
    </r>
    <r>
      <rPr>
        <b/>
        <sz val="12"/>
        <color theme="1"/>
        <rFont val="Calibri"/>
        <family val="2"/>
        <charset val="204"/>
      </rPr>
      <t>''</t>
    </r>
  </si>
  <si>
    <r>
      <t>tgα</t>
    </r>
    <r>
      <rPr>
        <b/>
        <sz val="12"/>
        <color theme="1"/>
        <rFont val="Calibri"/>
        <family val="2"/>
        <charset val="204"/>
      </rPr>
      <t>'</t>
    </r>
  </si>
  <si>
    <t>ширина розрізної частини барабана</t>
  </si>
  <si>
    <t>Вз.б.</t>
  </si>
  <si>
    <t>заклинена частина барабану</t>
  </si>
  <si>
    <r>
      <t xml:space="preserve">b </t>
    </r>
    <r>
      <rPr>
        <vertAlign val="subscript"/>
        <sz val="12"/>
        <color theme="1"/>
        <rFont val="Times New Roman"/>
        <family val="1"/>
        <charset val="204"/>
      </rPr>
      <t xml:space="preserve">р </t>
    </r>
    <r>
      <rPr>
        <sz val="12"/>
        <color theme="1"/>
        <rFont val="Times New Roman"/>
        <family val="1"/>
        <charset val="204"/>
      </rPr>
      <t>= В - В</t>
    </r>
    <r>
      <rPr>
        <vertAlign val="subscript"/>
        <sz val="12"/>
        <color theme="1"/>
        <rFont val="Times New Roman"/>
        <family val="1"/>
        <charset val="204"/>
      </rPr>
      <t xml:space="preserve">п </t>
    </r>
    <r>
      <rPr>
        <sz val="12"/>
        <color theme="1"/>
        <rFont val="Times New Roman"/>
        <family val="1"/>
        <charset val="204"/>
      </rPr>
      <t>- В</t>
    </r>
    <r>
      <rPr>
        <vertAlign val="subscript"/>
        <sz val="12"/>
        <color theme="1"/>
        <rFont val="Times New Roman"/>
        <family val="1"/>
        <charset val="204"/>
      </rPr>
      <t>з.б</t>
    </r>
    <r>
      <rPr>
        <sz val="12"/>
        <color theme="1"/>
        <rFont val="Times New Roman"/>
        <family val="1"/>
        <charset val="204"/>
      </rPr>
      <t xml:space="preserve"> = 3-0,6-2=0,4м</t>
    </r>
  </si>
  <si>
    <t xml:space="preserve">Розраховуємо кут відхилення короткої струни </t>
  </si>
  <si>
    <r>
      <t>Кути відхилення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(девіації) короткої струни канату:</t>
    </r>
  </si>
  <si>
    <t xml:space="preserve">Аналогічно кут відхилення канату по довгій струні канату зі струни переставної частини барабану </t>
  </si>
  <si>
    <r>
      <t>Отримаємо α=0</t>
    </r>
    <r>
      <rPr>
        <vertAlign val="superscript"/>
        <sz val="12"/>
        <color theme="1"/>
        <rFont val="Times New Roman"/>
        <family val="1"/>
        <charset val="204"/>
      </rPr>
      <t>0</t>
    </r>
    <r>
      <rPr>
        <sz val="12"/>
        <color theme="1"/>
        <rFont val="Times New Roman"/>
        <family val="1"/>
        <charset val="204"/>
      </rPr>
      <t>49’, що допустимо.</t>
    </r>
  </si>
  <si>
    <t>На переставну частину барабану буде навиватись канат довжиною</t>
  </si>
  <si>
    <r>
      <rPr>
        <b/>
        <i/>
        <sz val="12"/>
        <color theme="1"/>
        <rFont val="Times New Roman"/>
        <family val="1"/>
        <charset val="204"/>
      </rPr>
      <t>l п .ч.,</t>
    </r>
    <r>
      <rPr>
        <sz val="12"/>
        <color theme="1"/>
        <rFont val="Times New Roman"/>
        <family val="1"/>
        <charset val="204"/>
      </rPr>
      <t xml:space="preserve"> м</t>
    </r>
  </si>
  <si>
    <r>
      <rPr>
        <b/>
        <i/>
        <sz val="12"/>
        <color theme="1"/>
        <rFont val="Times New Roman"/>
        <family val="1"/>
        <charset val="204"/>
      </rPr>
      <t>D</t>
    </r>
    <r>
      <rPr>
        <sz val="12"/>
        <color theme="1"/>
        <rFont val="Times New Roman"/>
        <family val="1"/>
        <charset val="204"/>
      </rPr>
      <t>, м=</t>
    </r>
  </si>
  <si>
    <t>діаметр барабана п.м.</t>
  </si>
  <si>
    <t>2Ц 5*3/0,7</t>
  </si>
  <si>
    <t>2Ц4*3/0,7</t>
  </si>
  <si>
    <t>2Ц6*3/0,8</t>
  </si>
  <si>
    <t>2Ц 5*3,4/0,6</t>
  </si>
  <si>
    <t>2Ц 6*3,4/0,7</t>
  </si>
  <si>
    <t>2Ц 4*3/0,6</t>
  </si>
  <si>
    <t>2Ц 4*3/0,7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</si>
</sst>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i/>
      <vertAlign val="sub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6" borderId="0" xfId="0" applyFont="1" applyFill="1"/>
    <xf numFmtId="0" fontId="2" fillId="6" borderId="0" xfId="0" applyFont="1" applyFill="1"/>
    <xf numFmtId="0" fontId="1" fillId="4" borderId="1" xfId="0" applyFont="1" applyFill="1" applyBorder="1"/>
    <xf numFmtId="0" fontId="1" fillId="3" borderId="1" xfId="0" applyFont="1" applyFill="1" applyBorder="1"/>
    <xf numFmtId="0" fontId="4" fillId="3" borderId="0" xfId="0" applyFont="1" applyFill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5" borderId="0" xfId="0" applyFont="1" applyFill="1"/>
    <xf numFmtId="0" fontId="0" fillId="5" borderId="0" xfId="0" applyFill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6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6" borderId="0" xfId="0" applyFont="1" applyFill="1" applyAlignment="1">
      <alignment horizontal="left"/>
    </xf>
    <xf numFmtId="0" fontId="2" fillId="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3" borderId="1" xfId="0" applyFont="1" applyFill="1" applyBorder="1"/>
    <xf numFmtId="2" fontId="8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3" fillId="0" borderId="0" xfId="0" applyFont="1"/>
    <xf numFmtId="2" fontId="1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6" fillId="4" borderId="5" xfId="0" applyFont="1" applyFill="1" applyBorder="1"/>
    <xf numFmtId="0" fontId="3" fillId="4" borderId="6" xfId="0" applyFont="1" applyFill="1" applyBorder="1" applyAlignment="1">
      <alignment horizontal="right"/>
    </xf>
    <xf numFmtId="0" fontId="17" fillId="0" borderId="0" xfId="0" applyFont="1"/>
    <xf numFmtId="0" fontId="14" fillId="4" borderId="6" xfId="0" applyFont="1" applyFill="1" applyBorder="1"/>
    <xf numFmtId="0" fontId="14" fillId="4" borderId="4" xfId="0" applyFont="1" applyFill="1" applyBorder="1"/>
    <xf numFmtId="0" fontId="14" fillId="4" borderId="5" xfId="0" applyFont="1" applyFill="1" applyBorder="1"/>
    <xf numFmtId="0" fontId="14" fillId="0" borderId="0" xfId="0" applyFont="1" applyAlignment="1">
      <alignment horizontal="right"/>
    </xf>
    <xf numFmtId="0" fontId="3" fillId="4" borderId="1" xfId="0" applyFont="1" applyFill="1" applyBorder="1"/>
    <xf numFmtId="164" fontId="14" fillId="4" borderId="1" xfId="0" applyNumberFormat="1" applyFont="1" applyFill="1" applyBorder="1"/>
    <xf numFmtId="0" fontId="2" fillId="0" borderId="0" xfId="0" applyFont="1" applyAlignment="1">
      <alignment vertical="center"/>
    </xf>
    <xf numFmtId="0" fontId="1" fillId="6" borderId="0" xfId="0" applyFont="1" applyFill="1" applyBorder="1"/>
    <xf numFmtId="0" fontId="1" fillId="6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1" fillId="6" borderId="3" xfId="0" applyFont="1" applyFill="1" applyBorder="1"/>
    <xf numFmtId="0" fontId="1" fillId="4" borderId="2" xfId="0" applyFont="1" applyFill="1" applyBorder="1"/>
    <xf numFmtId="0" fontId="1" fillId="6" borderId="8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7" xfId="0" applyFont="1" applyFill="1" applyBorder="1"/>
    <xf numFmtId="0" fontId="2" fillId="6" borderId="10" xfId="0" applyFont="1" applyFill="1" applyBorder="1"/>
    <xf numFmtId="0" fontId="1" fillId="6" borderId="10" xfId="0" applyFont="1" applyFill="1" applyBorder="1"/>
    <xf numFmtId="0" fontId="1" fillId="6" borderId="11" xfId="0" applyFont="1" applyFill="1" applyBorder="1"/>
    <xf numFmtId="0" fontId="1" fillId="6" borderId="9" xfId="0" applyFont="1" applyFill="1" applyBorder="1"/>
    <xf numFmtId="0" fontId="1" fillId="6" borderId="12" xfId="0" applyFont="1" applyFill="1" applyBorder="1"/>
    <xf numFmtId="0" fontId="1" fillId="6" borderId="12" xfId="0" applyFont="1" applyFill="1" applyBorder="1" applyAlignment="1">
      <alignment horizontal="left"/>
    </xf>
    <xf numFmtId="0" fontId="1" fillId="6" borderId="13" xfId="0" applyFont="1" applyFill="1" applyBorder="1"/>
    <xf numFmtId="1" fontId="14" fillId="4" borderId="1" xfId="0" applyNumberFormat="1" applyFont="1" applyFill="1" applyBorder="1"/>
    <xf numFmtId="0" fontId="1" fillId="4" borderId="0" xfId="0" applyFont="1" applyFill="1" applyBorder="1" applyAlignment="1">
      <alignment horizontal="right"/>
    </xf>
    <xf numFmtId="0" fontId="14" fillId="4" borderId="0" xfId="0" applyFont="1" applyFill="1" applyAlignment="1">
      <alignment horizontal="left"/>
    </xf>
    <xf numFmtId="0" fontId="6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2.png"/><Relationship Id="rId1" Type="http://schemas.openxmlformats.org/officeDocument/2006/relationships/image" Target="../media/image21.jpeg"/><Relationship Id="rId6" Type="http://schemas.microsoft.com/office/2007/relationships/hdphoto" Target="../media/hdphoto2.wdp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" Type="http://schemas.openxmlformats.org/officeDocument/2006/relationships/image" Target="../media/image2.emf"/><Relationship Id="rId16" Type="http://schemas.openxmlformats.org/officeDocument/2006/relationships/image" Target="../media/image16.wmf"/><Relationship Id="rId20" Type="http://schemas.openxmlformats.org/officeDocument/2006/relationships/image" Target="../media/image20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e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4" Type="http://schemas.openxmlformats.org/officeDocument/2006/relationships/image" Target="../media/image4.wmf"/><Relationship Id="rId9" Type="http://schemas.openxmlformats.org/officeDocument/2006/relationships/image" Target="../media/image9.emf"/><Relationship Id="rId14" Type="http://schemas.openxmlformats.org/officeDocument/2006/relationships/image" Target="../media/image1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371476</xdr:colOff>
      <xdr:row>31</xdr:row>
      <xdr:rowOff>0</xdr:rowOff>
    </xdr:from>
    <xdr:to>
      <xdr:col>12</xdr:col>
      <xdr:colOff>219075</xdr:colOff>
      <xdr:row>42</xdr:row>
      <xdr:rowOff>190500</xdr:rowOff>
    </xdr:to>
    <xdr:pic>
      <xdr:nvPicPr>
        <xdr:cNvPr id="2" name="Рисунок 1" descr="сканирование0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 contrast="12000"/>
        </a:blip>
        <a:srcRect r="64207" b="75516"/>
        <a:stretch>
          <a:fillRect/>
        </a:stretch>
      </xdr:blipFill>
      <xdr:spPr bwMode="auto">
        <a:xfrm>
          <a:off x="4733926" y="5800725"/>
          <a:ext cx="2619374" cy="2543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33</xdr:row>
          <xdr:rowOff>19050</xdr:rowOff>
        </xdr:from>
        <xdr:to>
          <xdr:col>5</xdr:col>
          <xdr:colOff>95250</xdr:colOff>
          <xdr:row>34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400050</xdr:colOff>
          <xdr:row>35</xdr:row>
          <xdr:rowOff>19050</xdr:rowOff>
        </xdr:from>
        <xdr:to>
          <xdr:col>5</xdr:col>
          <xdr:colOff>485775</xdr:colOff>
          <xdr:row>36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400050</xdr:colOff>
          <xdr:row>36</xdr:row>
          <xdr:rowOff>161925</xdr:rowOff>
        </xdr:from>
        <xdr:to>
          <xdr:col>6</xdr:col>
          <xdr:colOff>47625</xdr:colOff>
          <xdr:row>38</xdr:row>
          <xdr:rowOff>28575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38</xdr:row>
          <xdr:rowOff>219075</xdr:rowOff>
        </xdr:from>
        <xdr:to>
          <xdr:col>4</xdr:col>
          <xdr:colOff>495300</xdr:colOff>
          <xdr:row>40</xdr:row>
          <xdr:rowOff>76200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581025</xdr:colOff>
          <xdr:row>40</xdr:row>
          <xdr:rowOff>142875</xdr:rowOff>
        </xdr:from>
        <xdr:to>
          <xdr:col>4</xdr:col>
          <xdr:colOff>571500</xdr:colOff>
          <xdr:row>42</xdr:row>
          <xdr:rowOff>19050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43</xdr:row>
          <xdr:rowOff>0</xdr:rowOff>
        </xdr:from>
        <xdr:to>
          <xdr:col>5</xdr:col>
          <xdr:colOff>152400</xdr:colOff>
          <xdr:row>45</xdr:row>
          <xdr:rowOff>19050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45</xdr:row>
          <xdr:rowOff>85725</xdr:rowOff>
        </xdr:from>
        <xdr:to>
          <xdr:col>4</xdr:col>
          <xdr:colOff>485775</xdr:colOff>
          <xdr:row>47</xdr:row>
          <xdr:rowOff>104775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48</xdr:row>
          <xdr:rowOff>0</xdr:rowOff>
        </xdr:from>
        <xdr:to>
          <xdr:col>6</xdr:col>
          <xdr:colOff>514350</xdr:colOff>
          <xdr:row>49</xdr:row>
          <xdr:rowOff>190500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0</xdr:rowOff>
        </xdr:from>
        <xdr:to>
          <xdr:col>6</xdr:col>
          <xdr:colOff>47625</xdr:colOff>
          <xdr:row>52</xdr:row>
          <xdr:rowOff>190500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555625</xdr:colOff>
      <xdr:row>43</xdr:row>
      <xdr:rowOff>130174</xdr:rowOff>
    </xdr:from>
    <xdr:to>
      <xdr:col>12</xdr:col>
      <xdr:colOff>200025</xdr:colOff>
      <xdr:row>56</xdr:row>
      <xdr:rowOff>123824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100000"/>
                  </a14:imgEffect>
                  <a14:imgEffect>
                    <a14:brightnessContrast bright="53000" contrast="82000"/>
                  </a14:imgEffect>
                </a14:imgLayer>
              </a14:imgProps>
            </a:ext>
          </a:extLst>
        </a:blip>
        <a:srcRect t="29103" r="22073" b="11970"/>
        <a:stretch/>
      </xdr:blipFill>
      <xdr:spPr bwMode="auto">
        <a:xfrm rot="16200000">
          <a:off x="5029200" y="8467724"/>
          <a:ext cx="2784475" cy="3101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11</xdr:col>
      <xdr:colOff>152400</xdr:colOff>
      <xdr:row>74</xdr:row>
      <xdr:rowOff>171450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A243CCD-2389-4B44-B99F-3001975A69D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6" t="4073" r="3153" b="5177"/>
        <a:stretch/>
      </xdr:blipFill>
      <xdr:spPr bwMode="auto">
        <a:xfrm>
          <a:off x="914400" y="11772900"/>
          <a:ext cx="6343650" cy="337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57150</xdr:colOff>
          <xdr:row>31</xdr:row>
          <xdr:rowOff>190500</xdr:rowOff>
        </xdr:from>
        <xdr:to>
          <xdr:col>19</xdr:col>
          <xdr:colOff>323850</xdr:colOff>
          <xdr:row>32</xdr:row>
          <xdr:rowOff>219075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C353D7FB-D8D0-42B0-9EC0-DC45F62336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552449</xdr:colOff>
          <xdr:row>36</xdr:row>
          <xdr:rowOff>57150</xdr:rowOff>
        </xdr:from>
        <xdr:to>
          <xdr:col>19</xdr:col>
          <xdr:colOff>346074</xdr:colOff>
          <xdr:row>37</xdr:row>
          <xdr:rowOff>123825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955658A0-E02B-49B9-98B5-4C4228B6CC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38</xdr:row>
          <xdr:rowOff>209550</xdr:rowOff>
        </xdr:from>
        <xdr:to>
          <xdr:col>20</xdr:col>
          <xdr:colOff>145852</xdr:colOff>
          <xdr:row>40</xdr:row>
          <xdr:rowOff>171450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C91CBE8-007A-41BF-8FB8-BF24A9D619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41</xdr:row>
          <xdr:rowOff>47625</xdr:rowOff>
        </xdr:from>
        <xdr:to>
          <xdr:col>20</xdr:col>
          <xdr:colOff>360106</xdr:colOff>
          <xdr:row>43</xdr:row>
          <xdr:rowOff>9525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94C92EA-53E7-40A2-AA0A-45AF448CD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561975</xdr:colOff>
          <xdr:row>38</xdr:row>
          <xdr:rowOff>161925</xdr:rowOff>
        </xdr:from>
        <xdr:to>
          <xdr:col>25</xdr:col>
          <xdr:colOff>578726</xdr:colOff>
          <xdr:row>40</xdr:row>
          <xdr:rowOff>133350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E3135420-0A22-4426-9B7C-8880D95538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609599</xdr:colOff>
          <xdr:row>41</xdr:row>
          <xdr:rowOff>0</xdr:rowOff>
        </xdr:from>
        <xdr:to>
          <xdr:col>25</xdr:col>
          <xdr:colOff>119554</xdr:colOff>
          <xdr:row>42</xdr:row>
          <xdr:rowOff>114300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CA105468-86FD-4C42-8BF7-BA7B53BDCE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47</xdr:row>
          <xdr:rowOff>0</xdr:rowOff>
        </xdr:from>
        <xdr:to>
          <xdr:col>19</xdr:col>
          <xdr:colOff>590983</xdr:colOff>
          <xdr:row>49</xdr:row>
          <xdr:rowOff>114300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F84DDE53-AA3E-4B0E-B6D7-89ABD8877B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57150</xdr:colOff>
          <xdr:row>46</xdr:row>
          <xdr:rowOff>228601</xdr:rowOff>
        </xdr:from>
        <xdr:to>
          <xdr:col>26</xdr:col>
          <xdr:colOff>4182</xdr:colOff>
          <xdr:row>49</xdr:row>
          <xdr:rowOff>9526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5EE58B1A-0101-4355-977C-137E471B0C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542925</xdr:colOff>
          <xdr:row>51</xdr:row>
          <xdr:rowOff>47625</xdr:rowOff>
        </xdr:from>
        <xdr:to>
          <xdr:col>18</xdr:col>
          <xdr:colOff>470934</xdr:colOff>
          <xdr:row>53</xdr:row>
          <xdr:rowOff>114300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448A2525-6F10-449A-BFAE-4319E38E8D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38100</xdr:colOff>
          <xdr:row>51</xdr:row>
          <xdr:rowOff>66675</xdr:rowOff>
        </xdr:from>
        <xdr:to>
          <xdr:col>24</xdr:col>
          <xdr:colOff>132421</xdr:colOff>
          <xdr:row>53</xdr:row>
          <xdr:rowOff>104775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8A590DC3-F40D-4BE9-8188-B04A2E6E68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209550</xdr:colOff>
          <xdr:row>56</xdr:row>
          <xdr:rowOff>47625</xdr:rowOff>
        </xdr:from>
        <xdr:to>
          <xdr:col>21</xdr:col>
          <xdr:colOff>308769</xdr:colOff>
          <xdr:row>58</xdr:row>
          <xdr:rowOff>142875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9180D777-5CAE-46BE-ACD6-A38B543C1A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22</xdr:col>
      <xdr:colOff>438150</xdr:colOff>
      <xdr:row>53</xdr:row>
      <xdr:rowOff>133351</xdr:rowOff>
    </xdr:from>
    <xdr:to>
      <xdr:col>27</xdr:col>
      <xdr:colOff>476250</xdr:colOff>
      <xdr:row>66</xdr:row>
      <xdr:rowOff>9526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D4C20A1-7DBE-45DC-9A43-5960138333BA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biLevel thresh="75000"/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44000"/>
                  </a14:imgEffect>
                  <a14:imgEffect>
                    <a14:brightnessContrast bright="40000" contrast="68000"/>
                  </a14:imgEffect>
                </a14:imgLayer>
              </a14:imgProps>
            </a:ext>
          </a:extLst>
        </a:blip>
        <a:srcRect l="4971" t="34755" r="6521" b="4394"/>
        <a:stretch/>
      </xdr:blipFill>
      <xdr:spPr bwMode="auto">
        <a:xfrm>
          <a:off x="14173200" y="11001376"/>
          <a:ext cx="3086100" cy="2552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w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w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wmf"/><Relationship Id="rId41" Type="http://schemas.openxmlformats.org/officeDocument/2006/relationships/image" Target="../media/image19.w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w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23" Type="http://schemas.openxmlformats.org/officeDocument/2006/relationships/image" Target="../media/image10.w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wmf"/><Relationship Id="rId31" Type="http://schemas.openxmlformats.org/officeDocument/2006/relationships/image" Target="../media/image14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w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wmf"/><Relationship Id="rId43" Type="http://schemas.openxmlformats.org/officeDocument/2006/relationships/image" Target="../media/image20.w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wmf"/><Relationship Id="rId25" Type="http://schemas.openxmlformats.org/officeDocument/2006/relationships/image" Target="../media/image11.emf"/><Relationship Id="rId33" Type="http://schemas.openxmlformats.org/officeDocument/2006/relationships/image" Target="../media/image15.w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8"/>
  <sheetViews>
    <sheetView tabSelected="1" topLeftCell="I31" workbookViewId="0">
      <selection activeCell="V13" sqref="V13"/>
    </sheetView>
  </sheetViews>
  <sheetFormatPr defaultRowHeight="15.75" x14ac:dyDescent="0.25"/>
  <cols>
    <col min="1" max="1" width="3.140625" style="21" customWidth="1"/>
    <col min="2" max="2" width="10.5703125" style="1" customWidth="1"/>
    <col min="3" max="3" width="11.28515625" style="1" bestFit="1" customWidth="1"/>
    <col min="4" max="4" width="9.7109375" style="1" customWidth="1"/>
    <col min="5" max="5" width="10.28515625" style="1" customWidth="1"/>
    <col min="6" max="7" width="10.140625" style="1" customWidth="1"/>
    <col min="8" max="10" width="10.28515625" style="1" customWidth="1"/>
    <col min="11" max="11" width="10.42578125" style="1" customWidth="1"/>
    <col min="12" max="12" width="10.5703125" style="1" customWidth="1"/>
    <col min="13" max="13" width="11.85546875" style="1" customWidth="1"/>
    <col min="14" max="14" width="2.85546875" style="20" customWidth="1"/>
    <col min="16" max="16" width="10.140625" customWidth="1"/>
  </cols>
  <sheetData>
    <row r="2" spans="2:27" x14ac:dyDescent="0.25">
      <c r="C2" s="2" t="s">
        <v>0</v>
      </c>
      <c r="D2" s="30" t="s">
        <v>1</v>
      </c>
      <c r="E2" s="30"/>
      <c r="F2" s="30"/>
      <c r="G2" s="30"/>
      <c r="H2" s="30"/>
      <c r="I2" s="30"/>
      <c r="J2" s="30"/>
      <c r="K2" s="30"/>
      <c r="L2" s="30"/>
      <c r="M2" s="30"/>
      <c r="P2" s="43" t="s">
        <v>65</v>
      </c>
      <c r="Q2" s="43"/>
      <c r="R2" s="43"/>
      <c r="S2" s="43"/>
      <c r="T2" s="43"/>
      <c r="U2" s="43"/>
      <c r="V2" s="43"/>
      <c r="W2" s="43"/>
      <c r="X2" s="43"/>
      <c r="Y2" s="43"/>
      <c r="Z2" s="42"/>
      <c r="AA2" s="42"/>
    </row>
    <row r="3" spans="2:27" x14ac:dyDescent="0.25">
      <c r="D3" s="30" t="s">
        <v>2</v>
      </c>
      <c r="E3" s="30"/>
      <c r="F3" s="30"/>
      <c r="G3" s="30"/>
      <c r="H3" s="30"/>
      <c r="I3" s="30"/>
      <c r="P3" s="47" t="s">
        <v>63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2:27" x14ac:dyDescent="0.25">
      <c r="B4" s="3"/>
      <c r="C4" s="4" t="s">
        <v>3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P4" s="44"/>
      <c r="Q4" s="4" t="s">
        <v>3</v>
      </c>
      <c r="R4" s="19">
        <v>1</v>
      </c>
      <c r="S4" s="19">
        <v>2</v>
      </c>
      <c r="T4" s="19">
        <v>3</v>
      </c>
      <c r="U4" s="19">
        <v>4</v>
      </c>
      <c r="V4" s="19">
        <v>5</v>
      </c>
      <c r="W4" s="19">
        <v>6</v>
      </c>
      <c r="X4" s="19">
        <v>7</v>
      </c>
      <c r="Y4" s="19">
        <v>8</v>
      </c>
      <c r="Z4" s="19">
        <v>9</v>
      </c>
      <c r="AA4" s="19">
        <v>10</v>
      </c>
    </row>
    <row r="5" spans="2:27" x14ac:dyDescent="0.25">
      <c r="B5" s="3" t="s">
        <v>4</v>
      </c>
      <c r="C5" s="4" t="s">
        <v>5</v>
      </c>
      <c r="D5" s="19" t="s">
        <v>53</v>
      </c>
      <c r="E5" s="19" t="s">
        <v>54</v>
      </c>
      <c r="F5" s="19" t="s">
        <v>55</v>
      </c>
      <c r="G5" s="19" t="s">
        <v>56</v>
      </c>
      <c r="H5" s="19" t="s">
        <v>57</v>
      </c>
      <c r="I5" s="19" t="s">
        <v>58</v>
      </c>
      <c r="J5" s="19" t="s">
        <v>59</v>
      </c>
      <c r="K5" s="19" t="s">
        <v>57</v>
      </c>
      <c r="L5" s="19" t="s">
        <v>60</v>
      </c>
      <c r="M5" s="19" t="s">
        <v>61</v>
      </c>
      <c r="P5" s="44" t="s">
        <v>4</v>
      </c>
      <c r="Q5" s="41" t="s">
        <v>64</v>
      </c>
      <c r="R5" s="83" t="s">
        <v>95</v>
      </c>
      <c r="S5" s="83" t="s">
        <v>96</v>
      </c>
      <c r="T5" s="83" t="s">
        <v>64</v>
      </c>
      <c r="U5" s="83" t="s">
        <v>101</v>
      </c>
      <c r="V5" s="83" t="s">
        <v>97</v>
      </c>
      <c r="W5" s="83" t="s">
        <v>100</v>
      </c>
      <c r="X5" s="83" t="s">
        <v>95</v>
      </c>
      <c r="Y5" s="83" t="s">
        <v>64</v>
      </c>
      <c r="Z5" s="84" t="s">
        <v>98</v>
      </c>
      <c r="AA5" s="84" t="s">
        <v>99</v>
      </c>
    </row>
    <row r="6" spans="2:27" x14ac:dyDescent="0.25">
      <c r="B6" s="3" t="s">
        <v>46</v>
      </c>
      <c r="C6" s="4">
        <v>2400</v>
      </c>
      <c r="D6" s="19">
        <v>1800</v>
      </c>
      <c r="E6" s="19">
        <v>2400</v>
      </c>
      <c r="F6" s="19">
        <v>2400</v>
      </c>
      <c r="G6" s="19">
        <v>2300</v>
      </c>
      <c r="H6" s="19">
        <v>2400</v>
      </c>
      <c r="I6" s="19">
        <v>2300</v>
      </c>
      <c r="J6" s="19">
        <v>2800</v>
      </c>
      <c r="K6" s="19">
        <v>2400</v>
      </c>
      <c r="L6" s="19">
        <v>2800</v>
      </c>
      <c r="M6" s="19">
        <v>2800</v>
      </c>
      <c r="P6" s="44" t="s">
        <v>46</v>
      </c>
      <c r="Q6" s="4">
        <v>3000</v>
      </c>
      <c r="R6" s="85">
        <v>3000</v>
      </c>
      <c r="S6" s="85">
        <v>3000</v>
      </c>
      <c r="T6" s="86">
        <v>3000</v>
      </c>
      <c r="U6" s="86">
        <v>3000</v>
      </c>
      <c r="V6" s="86">
        <v>3000</v>
      </c>
      <c r="W6" s="86">
        <v>3000</v>
      </c>
      <c r="X6" s="86">
        <v>3000</v>
      </c>
      <c r="Y6" s="86">
        <v>3000</v>
      </c>
      <c r="Z6" s="86">
        <v>3400</v>
      </c>
      <c r="AA6" s="85">
        <v>3400</v>
      </c>
    </row>
    <row r="7" spans="2:27" x14ac:dyDescent="0.25">
      <c r="B7" s="3" t="s">
        <v>9</v>
      </c>
      <c r="C7" s="4">
        <v>2200</v>
      </c>
      <c r="D7" s="19">
        <v>1600</v>
      </c>
      <c r="E7" s="19">
        <v>2300</v>
      </c>
      <c r="F7" s="19">
        <v>2200</v>
      </c>
      <c r="G7" s="19">
        <v>2100</v>
      </c>
      <c r="H7" s="19">
        <v>2200</v>
      </c>
      <c r="I7" s="19">
        <v>1900</v>
      </c>
      <c r="J7" s="19">
        <v>2500</v>
      </c>
      <c r="K7" s="19">
        <v>2100</v>
      </c>
      <c r="L7" s="19">
        <v>2400</v>
      </c>
      <c r="M7" s="19">
        <v>2600</v>
      </c>
      <c r="P7" s="44" t="s">
        <v>9</v>
      </c>
      <c r="Q7" s="4">
        <v>2000</v>
      </c>
      <c r="R7" s="85">
        <v>2000</v>
      </c>
      <c r="S7" s="85">
        <v>1900</v>
      </c>
      <c r="T7" s="85">
        <v>2200</v>
      </c>
      <c r="U7" s="85">
        <v>2100</v>
      </c>
      <c r="V7" s="85">
        <v>2400</v>
      </c>
      <c r="W7" s="85">
        <v>2700</v>
      </c>
      <c r="X7" s="85">
        <v>2500</v>
      </c>
      <c r="Y7" s="85">
        <v>2100</v>
      </c>
      <c r="Z7" s="85">
        <v>2400</v>
      </c>
      <c r="AA7" s="85">
        <v>2600</v>
      </c>
    </row>
    <row r="8" spans="2:27" x14ac:dyDescent="0.25">
      <c r="B8" s="3" t="s">
        <v>7</v>
      </c>
      <c r="C8" s="4">
        <v>50</v>
      </c>
      <c r="D8" s="19">
        <v>30</v>
      </c>
      <c r="E8" s="19">
        <v>40</v>
      </c>
      <c r="F8" s="19">
        <v>50</v>
      </c>
      <c r="G8" s="19">
        <v>40</v>
      </c>
      <c r="H8" s="19">
        <v>50</v>
      </c>
      <c r="I8" s="19">
        <v>50</v>
      </c>
      <c r="J8" s="19">
        <v>40</v>
      </c>
      <c r="K8" s="19">
        <v>30</v>
      </c>
      <c r="L8" s="19">
        <v>50</v>
      </c>
      <c r="M8" s="19">
        <v>50</v>
      </c>
      <c r="P8" s="44" t="s">
        <v>13</v>
      </c>
      <c r="Q8" s="4">
        <v>4</v>
      </c>
      <c r="R8" s="19">
        <v>4</v>
      </c>
      <c r="S8" s="19">
        <v>6</v>
      </c>
      <c r="T8" s="19">
        <v>5</v>
      </c>
      <c r="U8" s="19">
        <v>4</v>
      </c>
      <c r="V8" s="19">
        <v>5</v>
      </c>
      <c r="W8" s="19">
        <v>4</v>
      </c>
      <c r="X8" s="19">
        <v>5</v>
      </c>
      <c r="Y8" s="19">
        <v>5</v>
      </c>
      <c r="Z8" s="19">
        <v>6</v>
      </c>
      <c r="AA8" s="19">
        <v>6</v>
      </c>
    </row>
    <row r="9" spans="2:27" x14ac:dyDescent="0.25">
      <c r="B9" s="3" t="s">
        <v>10</v>
      </c>
      <c r="C9" s="4">
        <v>2050</v>
      </c>
      <c r="D9" s="19">
        <v>1800</v>
      </c>
      <c r="E9" s="19">
        <v>2050</v>
      </c>
      <c r="F9" s="19">
        <v>2000</v>
      </c>
      <c r="G9" s="19">
        <v>1700</v>
      </c>
      <c r="H9" s="19">
        <v>2010</v>
      </c>
      <c r="I9" s="19">
        <v>1700</v>
      </c>
      <c r="J9" s="19">
        <v>2200</v>
      </c>
      <c r="K9" s="19">
        <v>2100</v>
      </c>
      <c r="L9" s="19">
        <v>2400</v>
      </c>
      <c r="M9" s="19">
        <v>2300</v>
      </c>
      <c r="P9" s="44" t="s">
        <v>15</v>
      </c>
      <c r="Q9" s="4">
        <v>48.5</v>
      </c>
      <c r="R9" s="19">
        <v>42</v>
      </c>
      <c r="S9" s="19">
        <v>50.5</v>
      </c>
      <c r="T9" s="19">
        <v>42.5</v>
      </c>
      <c r="U9" s="19">
        <v>33</v>
      </c>
      <c r="V9" s="19">
        <v>58.5</v>
      </c>
      <c r="W9" s="19">
        <v>32</v>
      </c>
      <c r="X9" s="19">
        <v>50.5</v>
      </c>
      <c r="Y9" s="19">
        <v>46.5</v>
      </c>
      <c r="Z9" s="19">
        <v>53.5</v>
      </c>
      <c r="AA9" s="19">
        <v>56</v>
      </c>
    </row>
    <row r="10" spans="2:27" x14ac:dyDescent="0.25">
      <c r="B10" s="3" t="s">
        <v>13</v>
      </c>
      <c r="C10" s="4">
        <v>4</v>
      </c>
      <c r="D10" s="19">
        <v>4</v>
      </c>
      <c r="E10" s="19">
        <v>6</v>
      </c>
      <c r="F10" s="19">
        <v>5</v>
      </c>
      <c r="G10" s="19">
        <v>4</v>
      </c>
      <c r="H10" s="19">
        <v>5</v>
      </c>
      <c r="I10" s="19">
        <v>4</v>
      </c>
      <c r="J10" s="19">
        <v>5</v>
      </c>
      <c r="K10" s="19">
        <v>5</v>
      </c>
      <c r="L10" s="19">
        <v>6</v>
      </c>
      <c r="M10" s="19">
        <v>6</v>
      </c>
      <c r="P10" s="44" t="s">
        <v>17</v>
      </c>
      <c r="Q10" s="4">
        <v>25</v>
      </c>
      <c r="R10" s="19">
        <v>25</v>
      </c>
      <c r="S10" s="19">
        <v>25</v>
      </c>
      <c r="T10" s="19">
        <v>25</v>
      </c>
      <c r="U10" s="19">
        <v>25</v>
      </c>
      <c r="V10" s="19">
        <v>25</v>
      </c>
      <c r="W10" s="19">
        <v>25</v>
      </c>
      <c r="X10" s="19">
        <v>25</v>
      </c>
      <c r="Y10" s="19">
        <v>25</v>
      </c>
      <c r="Z10" s="19">
        <v>25</v>
      </c>
      <c r="AA10" s="19">
        <v>25</v>
      </c>
    </row>
    <row r="11" spans="2:27" x14ac:dyDescent="0.25">
      <c r="B11" s="3" t="s">
        <v>15</v>
      </c>
      <c r="C11" s="4">
        <v>48.5</v>
      </c>
      <c r="D11" s="19">
        <v>42</v>
      </c>
      <c r="E11" s="19">
        <v>50.5</v>
      </c>
      <c r="F11" s="19">
        <v>42.5</v>
      </c>
      <c r="G11" s="19">
        <v>33</v>
      </c>
      <c r="H11" s="19">
        <v>58.5</v>
      </c>
      <c r="I11" s="19">
        <v>32</v>
      </c>
      <c r="J11" s="19">
        <v>50.5</v>
      </c>
      <c r="K11" s="19">
        <v>46.5</v>
      </c>
      <c r="L11" s="19">
        <v>53.5</v>
      </c>
      <c r="M11" s="19">
        <v>56</v>
      </c>
      <c r="P11" s="44" t="s">
        <v>19</v>
      </c>
      <c r="Q11" s="4">
        <v>9.1999999999999993</v>
      </c>
      <c r="R11" s="19">
        <v>9.1999999999999993</v>
      </c>
      <c r="S11" s="19">
        <v>25</v>
      </c>
      <c r="T11" s="19">
        <v>17</v>
      </c>
      <c r="U11" s="19">
        <v>10.199999999999999</v>
      </c>
      <c r="V11" s="19">
        <v>25</v>
      </c>
      <c r="W11" s="19">
        <v>20</v>
      </c>
      <c r="X11" s="19">
        <v>17</v>
      </c>
      <c r="Y11" s="19">
        <v>16</v>
      </c>
      <c r="Z11" s="19">
        <v>35</v>
      </c>
      <c r="AA11" s="19">
        <v>35</v>
      </c>
    </row>
    <row r="12" spans="2:27" x14ac:dyDescent="0.25">
      <c r="B12" s="3" t="s">
        <v>17</v>
      </c>
      <c r="C12" s="4">
        <v>25</v>
      </c>
      <c r="D12" s="19">
        <v>25</v>
      </c>
      <c r="E12" s="19">
        <v>25</v>
      </c>
      <c r="F12" s="19">
        <v>25</v>
      </c>
      <c r="G12" s="19">
        <v>25</v>
      </c>
      <c r="H12" s="19">
        <v>25</v>
      </c>
      <c r="I12" s="19">
        <v>25</v>
      </c>
      <c r="J12" s="19">
        <v>25</v>
      </c>
      <c r="K12" s="19">
        <v>25</v>
      </c>
      <c r="L12" s="19">
        <v>25</v>
      </c>
      <c r="M12" s="19">
        <v>25</v>
      </c>
      <c r="P12" s="44" t="s">
        <v>33</v>
      </c>
      <c r="Q12" s="4">
        <v>1</v>
      </c>
      <c r="R12" s="19">
        <v>1</v>
      </c>
      <c r="S12" s="19">
        <v>2</v>
      </c>
      <c r="T12" s="19">
        <v>2</v>
      </c>
      <c r="U12" s="19">
        <v>1</v>
      </c>
      <c r="V12" s="19">
        <v>2</v>
      </c>
      <c r="W12" s="19">
        <v>1</v>
      </c>
      <c r="X12" s="19">
        <v>2</v>
      </c>
      <c r="Y12" s="19">
        <v>1</v>
      </c>
      <c r="Z12" s="19">
        <v>2</v>
      </c>
      <c r="AA12" s="19">
        <v>2</v>
      </c>
    </row>
    <row r="13" spans="2:27" x14ac:dyDescent="0.25">
      <c r="B13" s="3" t="s">
        <v>19</v>
      </c>
      <c r="C13" s="4">
        <v>9.1999999999999993</v>
      </c>
      <c r="D13" s="19">
        <v>9.1999999999999993</v>
      </c>
      <c r="E13" s="19">
        <v>25</v>
      </c>
      <c r="F13" s="19">
        <v>17</v>
      </c>
      <c r="G13" s="19">
        <v>10.199999999999999</v>
      </c>
      <c r="H13" s="19">
        <v>25</v>
      </c>
      <c r="I13" s="19">
        <v>20</v>
      </c>
      <c r="J13" s="19">
        <v>17</v>
      </c>
      <c r="K13" s="19">
        <v>16</v>
      </c>
      <c r="L13" s="19">
        <v>35</v>
      </c>
      <c r="M13" s="19">
        <v>35</v>
      </c>
      <c r="P13" s="44" t="s">
        <v>67</v>
      </c>
      <c r="Q13" s="45">
        <v>50</v>
      </c>
      <c r="R13" s="19">
        <v>40</v>
      </c>
      <c r="S13" s="19">
        <v>45</v>
      </c>
      <c r="T13" s="19">
        <v>35</v>
      </c>
      <c r="U13" s="19">
        <v>30</v>
      </c>
      <c r="V13" s="19">
        <v>40</v>
      </c>
      <c r="W13" s="19">
        <v>32</v>
      </c>
      <c r="X13" s="19">
        <v>40</v>
      </c>
      <c r="Y13" s="19">
        <v>30</v>
      </c>
      <c r="Z13" s="19">
        <v>35</v>
      </c>
      <c r="AA13" s="19">
        <v>43</v>
      </c>
    </row>
    <row r="14" spans="2:27" x14ac:dyDescent="0.25">
      <c r="B14" s="3" t="s">
        <v>33</v>
      </c>
      <c r="C14" s="4">
        <v>1</v>
      </c>
      <c r="D14" s="19">
        <v>1</v>
      </c>
      <c r="E14" s="19">
        <v>2</v>
      </c>
      <c r="F14" s="19">
        <v>2</v>
      </c>
      <c r="G14" s="19">
        <v>1</v>
      </c>
      <c r="H14" s="19">
        <v>2</v>
      </c>
      <c r="I14" s="19">
        <v>1</v>
      </c>
      <c r="J14" s="19">
        <v>2</v>
      </c>
      <c r="K14" s="19">
        <v>1</v>
      </c>
      <c r="L14" s="19">
        <v>2</v>
      </c>
      <c r="M14" s="19">
        <v>2</v>
      </c>
      <c r="P14" s="44" t="s">
        <v>21</v>
      </c>
      <c r="Q14" s="45">
        <v>3</v>
      </c>
      <c r="R14" s="19">
        <v>4</v>
      </c>
      <c r="S14" s="53">
        <v>5</v>
      </c>
      <c r="T14" s="53">
        <v>3</v>
      </c>
      <c r="U14" s="19">
        <v>2</v>
      </c>
      <c r="V14" s="19">
        <v>5</v>
      </c>
      <c r="W14" s="19">
        <v>3</v>
      </c>
      <c r="X14" s="19">
        <v>4</v>
      </c>
      <c r="Y14" s="19">
        <v>3</v>
      </c>
      <c r="Z14" s="19">
        <v>4</v>
      </c>
      <c r="AA14" s="19">
        <v>5</v>
      </c>
    </row>
    <row r="15" spans="2:27" x14ac:dyDescent="0.25">
      <c r="B15" s="12" t="s">
        <v>34</v>
      </c>
      <c r="C15" s="13">
        <v>38</v>
      </c>
      <c r="D15" s="19">
        <v>40</v>
      </c>
      <c r="E15" s="19">
        <v>45</v>
      </c>
      <c r="F15" s="19">
        <v>35</v>
      </c>
      <c r="G15" s="19">
        <v>30</v>
      </c>
      <c r="H15" s="19">
        <v>40</v>
      </c>
      <c r="I15" s="19">
        <v>32</v>
      </c>
      <c r="J15" s="19">
        <v>40</v>
      </c>
      <c r="K15" s="19">
        <v>30</v>
      </c>
      <c r="L15" s="19">
        <v>35</v>
      </c>
      <c r="M15" s="19">
        <v>43</v>
      </c>
      <c r="P15" s="9" t="s">
        <v>25</v>
      </c>
      <c r="Q15" s="14">
        <f>Q10+Q14+Q11+(0.75*(Q8/2))+Q8+1</f>
        <v>43.7</v>
      </c>
      <c r="R15" s="56" t="s">
        <v>72</v>
      </c>
      <c r="S15" s="55" t="s">
        <v>74</v>
      </c>
      <c r="T15" s="54">
        <v>45</v>
      </c>
      <c r="U15" s="57" t="s">
        <v>73</v>
      </c>
      <c r="V15" s="58">
        <f>(T15-Q15)+Q14</f>
        <v>4.2999999999999972</v>
      </c>
      <c r="W15" s="59" t="s">
        <v>28</v>
      </c>
      <c r="X15" s="46"/>
      <c r="Y15" s="46"/>
      <c r="Z15" s="46"/>
      <c r="AA15" s="46"/>
    </row>
    <row r="16" spans="2:27" x14ac:dyDescent="0.25">
      <c r="B16" s="3" t="s">
        <v>21</v>
      </c>
      <c r="C16" s="5">
        <v>3</v>
      </c>
      <c r="D16" s="19">
        <v>4</v>
      </c>
      <c r="E16" s="19">
        <v>5</v>
      </c>
      <c r="F16" s="19">
        <v>3</v>
      </c>
      <c r="G16" s="19">
        <v>2</v>
      </c>
      <c r="H16" s="19">
        <v>5</v>
      </c>
      <c r="I16" s="19">
        <v>3</v>
      </c>
      <c r="J16" s="19">
        <v>4</v>
      </c>
      <c r="K16" s="19">
        <v>3</v>
      </c>
      <c r="L16" s="19">
        <v>4</v>
      </c>
      <c r="M16" s="19">
        <v>5</v>
      </c>
      <c r="P16" s="9" t="s">
        <v>32</v>
      </c>
      <c r="Q16" s="15">
        <f>(((T15-Q12)*TANH(Q13))+(Q8/2))+(Q8/2)</f>
        <v>48</v>
      </c>
      <c r="R16" s="46"/>
      <c r="S16" s="46"/>
      <c r="T16" s="46"/>
      <c r="U16" s="46"/>
      <c r="V16" s="46"/>
      <c r="W16" s="46"/>
      <c r="X16" s="46"/>
      <c r="Y16" s="46"/>
      <c r="Z16" s="46"/>
      <c r="AA16" s="46"/>
    </row>
    <row r="17" spans="2:27" x14ac:dyDescent="0.25">
      <c r="B17" s="9" t="s">
        <v>25</v>
      </c>
      <c r="C17" s="14">
        <f>C12+C16+C13+(0.75*(C10/2))</f>
        <v>38.700000000000003</v>
      </c>
      <c r="D17" s="28" t="s">
        <v>26</v>
      </c>
      <c r="E17" s="28"/>
      <c r="F17" s="28" t="s">
        <v>29</v>
      </c>
      <c r="G17" s="29"/>
      <c r="H17" s="16">
        <v>40</v>
      </c>
      <c r="I17" s="17" t="s">
        <v>27</v>
      </c>
      <c r="J17" s="10">
        <f>(H17-C17)+C16</f>
        <v>4.2999999999999972</v>
      </c>
      <c r="K17" s="1" t="s">
        <v>28</v>
      </c>
      <c r="P17" s="10" t="s">
        <v>78</v>
      </c>
      <c r="Q17" s="37">
        <f>SQRT(((T15-Q12)*(T15-Q12))+((Q16-(Q8/2))*(Q16-(Q8/2))))</f>
        <v>63.655321851358195</v>
      </c>
      <c r="R17" s="60" t="s">
        <v>79</v>
      </c>
      <c r="S17" s="46">
        <v>600</v>
      </c>
      <c r="T17" s="46" t="s">
        <v>83</v>
      </c>
      <c r="U17" s="46"/>
      <c r="V17" s="46"/>
      <c r="W17" s="46"/>
      <c r="X17" s="81" t="s">
        <v>93</v>
      </c>
      <c r="Y17" s="82">
        <v>5</v>
      </c>
      <c r="Z17" s="46" t="s">
        <v>94</v>
      </c>
      <c r="AA17" s="46"/>
    </row>
    <row r="18" spans="2:27" x14ac:dyDescent="0.25">
      <c r="B18" s="9" t="s">
        <v>32</v>
      </c>
      <c r="C18" s="15">
        <f>(((H17-C14)*TANH(C15))+(C10/2))+L13</f>
        <v>76</v>
      </c>
      <c r="F18" s="28" t="s">
        <v>35</v>
      </c>
      <c r="G18" s="28"/>
      <c r="H18" s="18">
        <f>C18</f>
        <v>76</v>
      </c>
      <c r="P18" s="36" t="s">
        <v>45</v>
      </c>
      <c r="Q18" s="38">
        <f>((Q6-(2*5*(Q9+3))-(2*U18))/(2*Q20*1000))</f>
        <v>1.3820764183103318E-2</v>
      </c>
      <c r="R18" s="60" t="s">
        <v>80</v>
      </c>
      <c r="S18" s="46">
        <v>2000</v>
      </c>
      <c r="T18" s="46"/>
      <c r="U18" s="46">
        <f>Q6-S17-S18</f>
        <v>400</v>
      </c>
      <c r="V18" s="46"/>
      <c r="W18" s="46"/>
      <c r="X18" s="46"/>
      <c r="Y18" s="46"/>
      <c r="Z18" s="46"/>
      <c r="AA18" s="46"/>
    </row>
    <row r="19" spans="2:27" x14ac:dyDescent="0.25">
      <c r="B19" s="10" t="s">
        <v>44</v>
      </c>
      <c r="C19" s="37">
        <f>SQRT(((H17-C14)*(H17-C14))+((H18-(C10/2))*(H17-(C10/2))))</f>
        <v>65.825526963329352</v>
      </c>
      <c r="P19" s="36" t="s">
        <v>82</v>
      </c>
      <c r="Q19" s="38">
        <f>((Q7-(2*5*(Q9-3)))/(2*Q20*1000))</f>
        <v>1.2672451431984942E-2</v>
      </c>
      <c r="R19" s="46"/>
      <c r="S19" s="46" t="s">
        <v>84</v>
      </c>
      <c r="T19" s="46" t="s">
        <v>85</v>
      </c>
      <c r="U19" s="46"/>
      <c r="V19" s="46"/>
      <c r="W19" s="46"/>
      <c r="X19" s="46"/>
      <c r="Y19" s="46"/>
      <c r="Z19" s="46"/>
      <c r="AA19" s="46"/>
    </row>
    <row r="20" spans="2:27" x14ac:dyDescent="0.25">
      <c r="B20" s="36" t="s">
        <v>47</v>
      </c>
      <c r="C20" s="38">
        <f>((2*C6+C8-C9-(2*5*(C11+3)))/(2*C19*1000))</f>
        <v>1.735648847348345E-2</v>
      </c>
      <c r="D20" s="39" t="s">
        <v>49</v>
      </c>
      <c r="E20" s="40">
        <f>DEGREES(C20)</f>
        <v>0.99445353669806258</v>
      </c>
      <c r="G20" s="1" t="s">
        <v>51</v>
      </c>
      <c r="P20" s="10" t="s">
        <v>77</v>
      </c>
      <c r="Q20" s="37">
        <f>SQRT(((T15-Q8-Q12)*(T15-Q8-Q12))+((Q16-(Q8/2))*(Q16-(Q8/2))))</f>
        <v>60.959002616512684</v>
      </c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2:27" x14ac:dyDescent="0.25">
      <c r="B21" s="36" t="s">
        <v>48</v>
      </c>
      <c r="C21" s="38">
        <f>((C9-C8-(2*(C6-C7)))/(2*C19*1000))</f>
        <v>1.2153339850141585E-2</v>
      </c>
      <c r="D21" s="39" t="s">
        <v>50</v>
      </c>
      <c r="E21" s="40">
        <f>DEGREES(C21)</f>
        <v>0.69633508040126924</v>
      </c>
      <c r="G21" s="1" t="s">
        <v>52</v>
      </c>
      <c r="P21" s="61" t="s">
        <v>81</v>
      </c>
      <c r="Q21" s="62">
        <f>((Q6-2*5*(Q9+3))/(2*Q20*1000))</f>
        <v>2.0382551332351187E-2</v>
      </c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2:27" x14ac:dyDescent="0.25">
      <c r="B22" s="6"/>
      <c r="C22" s="11"/>
      <c r="P22" s="69" t="s">
        <v>92</v>
      </c>
      <c r="Q22" s="80">
        <f>((S17-U18)/(Q9+3))*3.14*Y17</f>
        <v>60.970873786407765</v>
      </c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2:27" x14ac:dyDescent="0.25">
      <c r="B23" s="7"/>
      <c r="C23" s="34" t="s">
        <v>23</v>
      </c>
      <c r="D23" s="34"/>
      <c r="E23" s="7"/>
      <c r="F23" s="7"/>
      <c r="G23" s="7"/>
      <c r="H23" s="7"/>
      <c r="I23" s="7"/>
      <c r="J23" s="7"/>
      <c r="K23" s="7"/>
      <c r="L23" s="7"/>
      <c r="M23" s="7"/>
      <c r="P23" s="72"/>
      <c r="Q23" s="71" t="s">
        <v>23</v>
      </c>
      <c r="R23" s="71"/>
      <c r="S23" s="70"/>
      <c r="T23" s="70"/>
      <c r="U23" s="70"/>
      <c r="V23" s="70"/>
      <c r="W23" s="70"/>
      <c r="X23" s="70"/>
      <c r="Y23" s="70"/>
      <c r="Z23" s="70"/>
      <c r="AA23" s="76"/>
    </row>
    <row r="24" spans="2:27" x14ac:dyDescent="0.25">
      <c r="B24" s="8" t="s">
        <v>8</v>
      </c>
      <c r="C24" s="31" t="s">
        <v>6</v>
      </c>
      <c r="D24" s="31"/>
      <c r="E24" s="31"/>
      <c r="F24" s="31"/>
      <c r="G24" s="7"/>
      <c r="H24" s="7"/>
      <c r="I24" s="7"/>
      <c r="J24" s="7"/>
      <c r="K24" s="7"/>
      <c r="L24" s="7"/>
      <c r="M24" s="7"/>
      <c r="P24" s="73" t="s">
        <v>8</v>
      </c>
      <c r="Q24" s="65" t="s">
        <v>6</v>
      </c>
      <c r="R24" s="65"/>
      <c r="S24" s="65"/>
      <c r="T24" s="65"/>
      <c r="U24" s="64"/>
      <c r="V24" s="64"/>
      <c r="W24" s="64"/>
      <c r="X24" s="64"/>
      <c r="Y24" s="64"/>
      <c r="Z24" s="64"/>
      <c r="AA24" s="77"/>
    </row>
    <row r="25" spans="2:27" x14ac:dyDescent="0.25">
      <c r="B25" s="7" t="s">
        <v>7</v>
      </c>
      <c r="C25" s="33" t="s">
        <v>11</v>
      </c>
      <c r="D25" s="33"/>
      <c r="E25" s="33"/>
      <c r="F25" s="33"/>
      <c r="G25" s="33"/>
      <c r="H25" s="33"/>
      <c r="I25" s="7"/>
      <c r="J25" s="7"/>
      <c r="K25" s="7"/>
      <c r="L25" s="7"/>
      <c r="M25" s="7"/>
      <c r="P25" s="74" t="s">
        <v>13</v>
      </c>
      <c r="Q25" s="65" t="s">
        <v>14</v>
      </c>
      <c r="R25" s="65"/>
      <c r="S25" s="65"/>
      <c r="T25" s="64"/>
      <c r="U25" s="64"/>
      <c r="V25" s="64"/>
      <c r="W25" s="64"/>
      <c r="X25" s="64"/>
      <c r="Y25" s="64"/>
      <c r="Z25" s="64"/>
      <c r="AA25" s="77"/>
    </row>
    <row r="26" spans="2:27" x14ac:dyDescent="0.25">
      <c r="B26" s="7" t="s">
        <v>10</v>
      </c>
      <c r="C26" s="31" t="s">
        <v>12</v>
      </c>
      <c r="D26" s="31"/>
      <c r="E26" s="31"/>
      <c r="F26" s="31"/>
      <c r="G26" s="7"/>
      <c r="H26" s="7"/>
      <c r="I26" s="7"/>
      <c r="J26" s="7"/>
      <c r="K26" s="7"/>
      <c r="L26" s="7"/>
      <c r="M26" s="7"/>
      <c r="P26" s="74" t="s">
        <v>15</v>
      </c>
      <c r="Q26" s="66" t="s">
        <v>16</v>
      </c>
      <c r="R26" s="66"/>
      <c r="S26" s="64"/>
      <c r="T26" s="64"/>
      <c r="U26" s="64"/>
      <c r="V26" s="64"/>
      <c r="W26" s="64"/>
      <c r="X26" s="64"/>
      <c r="Y26" s="64"/>
      <c r="Z26" s="64"/>
      <c r="AA26" s="77"/>
    </row>
    <row r="27" spans="2:27" x14ac:dyDescent="0.25">
      <c r="B27" s="7" t="s">
        <v>13</v>
      </c>
      <c r="C27" s="31" t="s">
        <v>14</v>
      </c>
      <c r="D27" s="31"/>
      <c r="E27" s="31"/>
      <c r="F27" s="7"/>
      <c r="G27" s="7"/>
      <c r="H27" s="7"/>
      <c r="I27" s="7"/>
      <c r="J27" s="7"/>
      <c r="K27" s="7"/>
      <c r="L27" s="7"/>
      <c r="M27" s="7"/>
      <c r="P27" s="74" t="s">
        <v>17</v>
      </c>
      <c r="Q27" s="66" t="s">
        <v>18</v>
      </c>
      <c r="R27" s="66"/>
      <c r="S27" s="66"/>
      <c r="T27" s="66"/>
      <c r="U27" s="66"/>
      <c r="V27" s="66"/>
      <c r="W27" s="66"/>
      <c r="X27" s="66"/>
      <c r="Y27" s="66"/>
      <c r="Z27" s="66"/>
      <c r="AA27" s="78"/>
    </row>
    <row r="28" spans="2:27" x14ac:dyDescent="0.25">
      <c r="B28" s="7" t="s">
        <v>15</v>
      </c>
      <c r="C28" s="33" t="s">
        <v>16</v>
      </c>
      <c r="D28" s="33"/>
      <c r="E28" s="7"/>
      <c r="F28" s="7"/>
      <c r="G28" s="7"/>
      <c r="H28" s="7"/>
      <c r="I28" s="7"/>
      <c r="J28" s="7"/>
      <c r="K28" s="7"/>
      <c r="L28" s="7"/>
      <c r="M28" s="7"/>
      <c r="P28" s="74" t="s">
        <v>19</v>
      </c>
      <c r="Q28" s="67" t="s">
        <v>20</v>
      </c>
      <c r="R28" s="67"/>
      <c r="S28" s="64"/>
      <c r="T28" s="64"/>
      <c r="U28" s="64"/>
      <c r="V28" s="64"/>
      <c r="W28" s="64"/>
      <c r="X28" s="64"/>
      <c r="Y28" s="64"/>
      <c r="Z28" s="64"/>
      <c r="AA28" s="77"/>
    </row>
    <row r="29" spans="2:27" x14ac:dyDescent="0.25">
      <c r="B29" s="7" t="s">
        <v>17</v>
      </c>
      <c r="C29" s="33" t="s">
        <v>18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P29" s="75" t="s">
        <v>21</v>
      </c>
      <c r="Q29" s="68" t="s">
        <v>22</v>
      </c>
      <c r="R29" s="68"/>
      <c r="S29" s="68"/>
      <c r="T29" s="68"/>
      <c r="U29" s="68"/>
      <c r="V29" s="68"/>
      <c r="W29" s="68"/>
      <c r="X29" s="68"/>
      <c r="Y29" s="68"/>
      <c r="Z29" s="68"/>
      <c r="AA29" s="79"/>
    </row>
    <row r="30" spans="2:27" x14ac:dyDescent="0.25">
      <c r="B30" s="7" t="s">
        <v>19</v>
      </c>
      <c r="C30" s="33" t="s">
        <v>20</v>
      </c>
      <c r="D30" s="33"/>
      <c r="E30" s="7"/>
      <c r="F30" s="7"/>
      <c r="G30" s="7"/>
      <c r="H30" s="7"/>
      <c r="I30" s="7"/>
      <c r="J30" s="7"/>
      <c r="K30" s="7"/>
      <c r="L30" s="7"/>
      <c r="M30" s="7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2:27" x14ac:dyDescent="0.25">
      <c r="B31" s="7" t="s">
        <v>21</v>
      </c>
      <c r="C31" s="7" t="s">
        <v>22</v>
      </c>
      <c r="D31" s="7"/>
      <c r="E31" s="7"/>
      <c r="F31" s="7"/>
      <c r="G31" s="7"/>
      <c r="H31" s="7"/>
      <c r="I31" s="7"/>
      <c r="J31" s="7"/>
      <c r="K31" s="7"/>
      <c r="L31" s="7"/>
      <c r="M31" s="7"/>
      <c r="P31" s="46"/>
      <c r="Q31" s="46"/>
      <c r="R31" s="48" t="s">
        <v>66</v>
      </c>
      <c r="S31" s="46"/>
      <c r="T31" s="46"/>
      <c r="U31" s="46"/>
      <c r="V31" s="46"/>
      <c r="W31" s="46"/>
      <c r="X31" s="46"/>
      <c r="Y31" s="46"/>
      <c r="Z31" s="46"/>
      <c r="AA31" s="46"/>
    </row>
    <row r="32" spans="2:27" x14ac:dyDescent="0.25">
      <c r="C32" s="48" t="s">
        <v>66</v>
      </c>
      <c r="P32" s="49" t="s">
        <v>68</v>
      </c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18.75" x14ac:dyDescent="0.3">
      <c r="B33" s="32" t="s">
        <v>31</v>
      </c>
      <c r="C33" s="32"/>
      <c r="D33" s="32"/>
      <c r="E33" s="32"/>
      <c r="F33" s="32"/>
      <c r="G33" s="32"/>
      <c r="H33" s="32"/>
      <c r="I33" s="32"/>
      <c r="P33" s="52" t="s">
        <v>70</v>
      </c>
      <c r="Q33" s="52"/>
      <c r="R33" s="52"/>
      <c r="S33" s="52"/>
      <c r="T33" s="52"/>
      <c r="U33" s="52"/>
      <c r="V33" s="52"/>
      <c r="W33" s="46"/>
      <c r="X33" s="46"/>
      <c r="Y33" s="46"/>
      <c r="Z33" s="46"/>
      <c r="AA33" s="46"/>
    </row>
    <row r="34" spans="2:27" ht="18.75" x14ac:dyDescent="0.35">
      <c r="C34" s="35" t="s">
        <v>24</v>
      </c>
      <c r="D34" s="35"/>
      <c r="E34" s="35"/>
      <c r="F34" s="35"/>
      <c r="P34" s="50"/>
      <c r="Q34" s="46" t="s">
        <v>71</v>
      </c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18.75" x14ac:dyDescent="0.25">
      <c r="C35" s="32" t="s">
        <v>30</v>
      </c>
      <c r="D35" s="32"/>
      <c r="E35" s="32"/>
      <c r="F35" s="32"/>
      <c r="G35" s="32"/>
      <c r="P35" s="51"/>
      <c r="Q35" s="26" t="s">
        <v>69</v>
      </c>
      <c r="R35" s="26"/>
      <c r="S35" s="26"/>
      <c r="T35" s="26"/>
      <c r="U35" s="26"/>
      <c r="V35" s="46"/>
      <c r="W35" s="46"/>
      <c r="X35" s="46"/>
      <c r="Y35" s="46"/>
      <c r="Z35" s="46"/>
      <c r="AA35" s="46"/>
    </row>
    <row r="36" spans="2:27" x14ac:dyDescent="0.25">
      <c r="Q36" s="2" t="s">
        <v>75</v>
      </c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x14ac:dyDescent="0.25"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x14ac:dyDescent="0.25"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18.75" x14ac:dyDescent="0.25">
      <c r="B39" s="24" t="s">
        <v>36</v>
      </c>
      <c r="C39" s="24"/>
      <c r="D39" s="24"/>
      <c r="E39" s="24"/>
      <c r="P39" s="46"/>
      <c r="Q39" s="25" t="s">
        <v>76</v>
      </c>
      <c r="R39" s="25"/>
      <c r="S39" s="25"/>
      <c r="T39" s="25"/>
      <c r="U39" s="25"/>
      <c r="V39" s="25"/>
      <c r="W39" s="46"/>
      <c r="X39" s="46"/>
      <c r="Y39" s="46"/>
      <c r="Z39" s="46"/>
      <c r="AA39" s="46"/>
    </row>
    <row r="40" spans="2:27" x14ac:dyDescent="0.25">
      <c r="F40" s="22" t="s">
        <v>37</v>
      </c>
      <c r="P40" s="46"/>
      <c r="Q40" s="46"/>
      <c r="R40" s="46"/>
      <c r="S40" s="46"/>
      <c r="T40" s="46"/>
      <c r="U40" s="46"/>
      <c r="W40" s="46"/>
      <c r="X40" s="46"/>
      <c r="Y40" s="46"/>
      <c r="Z40" s="46"/>
      <c r="AA40" s="46"/>
    </row>
    <row r="41" spans="2:27" x14ac:dyDescent="0.25">
      <c r="C41" s="23"/>
      <c r="P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x14ac:dyDescent="0.25">
      <c r="F42" s="22" t="s">
        <v>38</v>
      </c>
      <c r="P42" s="46"/>
      <c r="Q42" s="46"/>
      <c r="R42" s="46"/>
      <c r="S42" s="46"/>
      <c r="T42" s="46"/>
      <c r="U42" s="46"/>
      <c r="W42" s="46"/>
      <c r="X42" s="46"/>
      <c r="Y42" s="46"/>
      <c r="Z42" s="46"/>
      <c r="AA42" s="46"/>
    </row>
    <row r="43" spans="2:27" x14ac:dyDescent="0.25">
      <c r="B43" s="25" t="s">
        <v>39</v>
      </c>
      <c r="C43" s="25"/>
      <c r="D43" s="25"/>
      <c r="E43" s="25"/>
      <c r="F43" s="25"/>
      <c r="P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x14ac:dyDescent="0.25">
      <c r="B44" s="1" t="s">
        <v>40</v>
      </c>
      <c r="C44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x14ac:dyDescent="0.25">
      <c r="P45" s="2" t="s">
        <v>87</v>
      </c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18.75" x14ac:dyDescent="0.25">
      <c r="P46" s="26" t="s">
        <v>86</v>
      </c>
      <c r="Q46" s="26"/>
      <c r="R46" s="26"/>
      <c r="S46" s="26"/>
      <c r="T46" s="26"/>
      <c r="U46" s="26"/>
      <c r="V46" s="46"/>
      <c r="W46" s="46"/>
      <c r="X46" s="46"/>
      <c r="Y46" s="46"/>
      <c r="Z46" s="46"/>
      <c r="AA46" s="46"/>
    </row>
    <row r="47" spans="2:27" ht="18.75" customHeight="1" x14ac:dyDescent="0.25">
      <c r="B47" s="1" t="s">
        <v>41</v>
      </c>
      <c r="C47"/>
      <c r="P47" s="63" t="s">
        <v>88</v>
      </c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x14ac:dyDescent="0.25">
      <c r="P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2:27" x14ac:dyDescent="0.25">
      <c r="C49"/>
      <c r="P49" s="46"/>
      <c r="Q49" s="46"/>
      <c r="R49" s="46"/>
      <c r="S49" s="46"/>
      <c r="T49" s="46"/>
      <c r="U49" s="46"/>
      <c r="W49" s="46"/>
      <c r="X49" s="46"/>
      <c r="Y49" s="46"/>
      <c r="Z49" s="46"/>
      <c r="AA49" s="46"/>
    </row>
    <row r="50" spans="2:27" x14ac:dyDescent="0.25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2:27" ht="18.75" x14ac:dyDescent="0.25">
      <c r="B51" s="26" t="s">
        <v>42</v>
      </c>
      <c r="C51" s="26"/>
      <c r="D51" s="26"/>
      <c r="E51" s="26"/>
      <c r="F51" s="26"/>
      <c r="G51" s="26"/>
      <c r="H51" s="26"/>
      <c r="P51" s="27" t="s">
        <v>89</v>
      </c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2:27" x14ac:dyDescent="0.25">
      <c r="C52"/>
      <c r="P52" s="46"/>
      <c r="Q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2:27" x14ac:dyDescent="0.25">
      <c r="P53" s="46"/>
      <c r="Q53" s="46"/>
      <c r="R53" s="46"/>
      <c r="S53" s="46"/>
      <c r="T53" s="46"/>
      <c r="V53" s="46"/>
      <c r="W53" s="46"/>
      <c r="X53" s="46"/>
      <c r="Y53" s="46"/>
      <c r="Z53" s="46"/>
      <c r="AA53" s="46"/>
    </row>
    <row r="54" spans="2:27" ht="18.75" x14ac:dyDescent="0.25">
      <c r="B54" s="27" t="s">
        <v>43</v>
      </c>
      <c r="C54" s="27"/>
      <c r="D54" s="27"/>
      <c r="E54" s="27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2:27" ht="18.75" x14ac:dyDescent="0.25">
      <c r="P55" s="46"/>
      <c r="Q55" s="26" t="s">
        <v>90</v>
      </c>
      <c r="R55" s="26"/>
      <c r="S55" s="26"/>
      <c r="T55" s="26"/>
      <c r="U55" s="26"/>
      <c r="V55" s="46"/>
      <c r="W55" s="46"/>
      <c r="X55" s="46"/>
      <c r="Y55" s="46"/>
      <c r="Z55" s="46"/>
      <c r="AA55" s="46"/>
    </row>
    <row r="56" spans="2:27" x14ac:dyDescent="0.25">
      <c r="P56" s="27" t="s">
        <v>91</v>
      </c>
      <c r="Q56" s="27"/>
      <c r="R56" s="27"/>
      <c r="S56" s="27"/>
      <c r="T56" s="27"/>
      <c r="U56" s="27"/>
      <c r="V56" s="27"/>
      <c r="W56" s="27"/>
      <c r="X56" s="46"/>
      <c r="Y56" s="46"/>
      <c r="Z56" s="46"/>
      <c r="AA56" s="46"/>
    </row>
    <row r="57" spans="2:27" x14ac:dyDescent="0.25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2:27" x14ac:dyDescent="0.25">
      <c r="D58" s="1" t="s">
        <v>62</v>
      </c>
      <c r="P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2:27" x14ac:dyDescent="0.25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2:27" x14ac:dyDescent="0.25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2:27" x14ac:dyDescent="0.25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2:27" x14ac:dyDescent="0.25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2:27" x14ac:dyDescent="0.25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2:27" x14ac:dyDescent="0.25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x14ac:dyDescent="0.25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x14ac:dyDescent="0.25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x14ac:dyDescent="0.25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x14ac:dyDescent="0.25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x14ac:dyDescent="0.25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x14ac:dyDescent="0.25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x14ac:dyDescent="0.25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x14ac:dyDescent="0.25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x14ac:dyDescent="0.25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x14ac:dyDescent="0.25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x14ac:dyDescent="0.25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x14ac:dyDescent="0.25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x14ac:dyDescent="0.25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x14ac:dyDescent="0.25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</sheetData>
  <mergeCells count="32">
    <mergeCell ref="Q55:U55"/>
    <mergeCell ref="P56:W56"/>
    <mergeCell ref="P46:U46"/>
    <mergeCell ref="P51:AA51"/>
    <mergeCell ref="Q35:U35"/>
    <mergeCell ref="Q28:R28"/>
    <mergeCell ref="Q25:S25"/>
    <mergeCell ref="P33:V33"/>
    <mergeCell ref="Q39:V39"/>
    <mergeCell ref="P2:Y2"/>
    <mergeCell ref="Q23:R23"/>
    <mergeCell ref="Q24:T24"/>
    <mergeCell ref="D2:M2"/>
    <mergeCell ref="D3:I3"/>
    <mergeCell ref="C24:F24"/>
    <mergeCell ref="C35:G35"/>
    <mergeCell ref="B33:I33"/>
    <mergeCell ref="F18:G18"/>
    <mergeCell ref="C28:D28"/>
    <mergeCell ref="C29:M29"/>
    <mergeCell ref="C30:D30"/>
    <mergeCell ref="C23:D23"/>
    <mergeCell ref="C34:F34"/>
    <mergeCell ref="C26:F26"/>
    <mergeCell ref="C27:E27"/>
    <mergeCell ref="C25:H25"/>
    <mergeCell ref="B39:E39"/>
    <mergeCell ref="B43:F43"/>
    <mergeCell ref="B51:H51"/>
    <mergeCell ref="B54:E54"/>
    <mergeCell ref="D17:E17"/>
    <mergeCell ref="F17:G17"/>
  </mergeCells>
  <phoneticPr fontId="18" type="noConversion"/>
  <pageMargins left="0.7" right="0.7" top="0.75" bottom="0.75" header="0.3" footer="0.3"/>
  <pageSetup paperSize="11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4</xdr:col>
                <xdr:colOff>514350</xdr:colOff>
                <xdr:row>33</xdr:row>
                <xdr:rowOff>19050</xdr:rowOff>
              </from>
              <to>
                <xdr:col>5</xdr:col>
                <xdr:colOff>95250</xdr:colOff>
                <xdr:row>34</xdr:row>
                <xdr:rowOff>9525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 sizeWithCells="1">
              <from>
                <xdr:col>2</xdr:col>
                <xdr:colOff>400050</xdr:colOff>
                <xdr:row>35</xdr:row>
                <xdr:rowOff>19050</xdr:rowOff>
              </from>
              <to>
                <xdr:col>5</xdr:col>
                <xdr:colOff>485775</xdr:colOff>
                <xdr:row>36</xdr:row>
                <xdr:rowOff>133350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9" r:id="rId8">
          <objectPr defaultSize="0" autoPict="0" r:id="rId9">
            <anchor moveWithCells="1" sizeWithCells="1">
              <from>
                <xdr:col>2</xdr:col>
                <xdr:colOff>95250</xdr:colOff>
                <xdr:row>38</xdr:row>
                <xdr:rowOff>219075</xdr:rowOff>
              </from>
              <to>
                <xdr:col>4</xdr:col>
                <xdr:colOff>495300</xdr:colOff>
                <xdr:row>40</xdr:row>
                <xdr:rowOff>76200</xdr:rowOff>
              </to>
            </anchor>
          </objectPr>
        </oleObject>
      </mc:Choice>
      <mc:Fallback>
        <oleObject progId="Equation.3" shapeId="1029" r:id="rId8"/>
      </mc:Fallback>
    </mc:AlternateContent>
    <mc:AlternateContent xmlns:mc="http://schemas.openxmlformats.org/markup-compatibility/2006">
      <mc:Choice Requires="x14">
        <oleObject progId="Equation.3" shapeId="1028" r:id="rId10">
          <objectPr defaultSize="0" autoPict="0" r:id="rId11">
            <anchor moveWithCells="1" sizeWithCells="1">
              <from>
                <xdr:col>1</xdr:col>
                <xdr:colOff>581025</xdr:colOff>
                <xdr:row>40</xdr:row>
                <xdr:rowOff>142875</xdr:rowOff>
              </from>
              <to>
                <xdr:col>4</xdr:col>
                <xdr:colOff>571500</xdr:colOff>
                <xdr:row>42</xdr:row>
                <xdr:rowOff>19050</xdr:rowOff>
              </to>
            </anchor>
          </objectPr>
        </oleObject>
      </mc:Choice>
      <mc:Fallback>
        <oleObject progId="Equation.3" shapeId="1028" r:id="rId10"/>
      </mc:Fallback>
    </mc:AlternateContent>
    <mc:AlternateContent xmlns:mc="http://schemas.openxmlformats.org/markup-compatibility/2006">
      <mc:Choice Requires="x14">
        <oleObject progId="Equation.3" shapeId="1030" r:id="rId12">
          <objectPr defaultSize="0" autoPict="0" r:id="rId13">
            <anchor moveWithCells="1" sizeWithCells="1">
              <from>
                <xdr:col>2</xdr:col>
                <xdr:colOff>0</xdr:colOff>
                <xdr:row>43</xdr:row>
                <xdr:rowOff>0</xdr:rowOff>
              </from>
              <to>
                <xdr:col>5</xdr:col>
                <xdr:colOff>152400</xdr:colOff>
                <xdr:row>45</xdr:row>
                <xdr:rowOff>19050</xdr:rowOff>
              </to>
            </anchor>
          </objectPr>
        </oleObject>
      </mc:Choice>
      <mc:Fallback>
        <oleObject progId="Equation.3" shapeId="1030" r:id="rId12"/>
      </mc:Fallback>
    </mc:AlternateContent>
    <mc:AlternateContent xmlns:mc="http://schemas.openxmlformats.org/markup-compatibility/2006">
      <mc:Choice Requires="x14">
        <oleObject progId="Equation.3" shapeId="1031" r:id="rId14">
          <objectPr defaultSize="0" autoPict="0" r:id="rId15">
            <anchor moveWithCells="1" sizeWithCells="1">
              <from>
                <xdr:col>2</xdr:col>
                <xdr:colOff>95250</xdr:colOff>
                <xdr:row>45</xdr:row>
                <xdr:rowOff>85725</xdr:rowOff>
              </from>
              <to>
                <xdr:col>4</xdr:col>
                <xdr:colOff>485775</xdr:colOff>
                <xdr:row>47</xdr:row>
                <xdr:rowOff>104775</xdr:rowOff>
              </to>
            </anchor>
          </objectPr>
        </oleObject>
      </mc:Choice>
      <mc:Fallback>
        <oleObject progId="Equation.3" shapeId="1031" r:id="rId14"/>
      </mc:Fallback>
    </mc:AlternateContent>
    <mc:AlternateContent xmlns:mc="http://schemas.openxmlformats.org/markup-compatibility/2006">
      <mc:Choice Requires="x14">
        <oleObject progId="Equation.3" shapeId="1032" r:id="rId16">
          <objectPr defaultSize="0" autoPict="0" r:id="rId17">
            <anchor moveWithCells="1" sizeWithCells="1">
              <from>
                <xdr:col>2</xdr:col>
                <xdr:colOff>0</xdr:colOff>
                <xdr:row>48</xdr:row>
                <xdr:rowOff>0</xdr:rowOff>
              </from>
              <to>
                <xdr:col>6</xdr:col>
                <xdr:colOff>514350</xdr:colOff>
                <xdr:row>49</xdr:row>
                <xdr:rowOff>190500</xdr:rowOff>
              </to>
            </anchor>
          </objectPr>
        </oleObject>
      </mc:Choice>
      <mc:Fallback>
        <oleObject progId="Equation.3" shapeId="1032" r:id="rId16"/>
      </mc:Fallback>
    </mc:AlternateContent>
    <mc:AlternateContent xmlns:mc="http://schemas.openxmlformats.org/markup-compatibility/2006">
      <mc:Choice Requires="x14">
        <oleObject progId="Equation.3" shapeId="1034" r:id="rId18">
          <objectPr defaultSize="0" autoPict="0" r:id="rId19">
            <anchor moveWithCells="1" sizeWithCells="1">
              <from>
                <xdr:col>2</xdr:col>
                <xdr:colOff>0</xdr:colOff>
                <xdr:row>51</xdr:row>
                <xdr:rowOff>0</xdr:rowOff>
              </from>
              <to>
                <xdr:col>6</xdr:col>
                <xdr:colOff>47625</xdr:colOff>
                <xdr:row>52</xdr:row>
                <xdr:rowOff>190500</xdr:rowOff>
              </to>
            </anchor>
          </objectPr>
        </oleObject>
      </mc:Choice>
      <mc:Fallback>
        <oleObject progId="Equation.3" shapeId="1034" r:id="rId18"/>
      </mc:Fallback>
    </mc:AlternateContent>
    <mc:AlternateContent xmlns:mc="http://schemas.openxmlformats.org/markup-compatibility/2006">
      <mc:Choice Requires="x14">
        <oleObject progId="Equation.3" shapeId="1027" r:id="rId20">
          <objectPr defaultSize="0" autoPict="0" r:id="rId21">
            <anchor moveWithCells="1" sizeWithCells="1">
              <from>
                <xdr:col>2</xdr:col>
                <xdr:colOff>400050</xdr:colOff>
                <xdr:row>36</xdr:row>
                <xdr:rowOff>161925</xdr:rowOff>
              </from>
              <to>
                <xdr:col>6</xdr:col>
                <xdr:colOff>47625</xdr:colOff>
                <xdr:row>38</xdr:row>
                <xdr:rowOff>28575</xdr:rowOff>
              </to>
            </anchor>
          </objectPr>
        </oleObject>
      </mc:Choice>
      <mc:Fallback>
        <oleObject progId="Equation.3" shapeId="1027" r:id="rId20"/>
      </mc:Fallback>
    </mc:AlternateContent>
    <mc:AlternateContent xmlns:mc="http://schemas.openxmlformats.org/markup-compatibility/2006">
      <mc:Choice Requires="x14">
        <oleObject progId="Equation.3" shapeId="1035" r:id="rId22">
          <objectPr defaultSize="0" autoPict="0" r:id="rId23">
            <anchor moveWithCells="1" sizeWithCells="1">
              <from>
                <xdr:col>19</xdr:col>
                <xdr:colOff>57150</xdr:colOff>
                <xdr:row>31</xdr:row>
                <xdr:rowOff>190500</xdr:rowOff>
              </from>
              <to>
                <xdr:col>19</xdr:col>
                <xdr:colOff>323850</xdr:colOff>
                <xdr:row>32</xdr:row>
                <xdr:rowOff>219075</xdr:rowOff>
              </to>
            </anchor>
          </objectPr>
        </oleObject>
      </mc:Choice>
      <mc:Fallback>
        <oleObject progId="Equation.3" shapeId="1035" r:id="rId22"/>
      </mc:Fallback>
    </mc:AlternateContent>
    <mc:AlternateContent xmlns:mc="http://schemas.openxmlformats.org/markup-compatibility/2006">
      <mc:Choice Requires="x14">
        <oleObject progId="Equation.3" shapeId="1036" r:id="rId24">
          <objectPr defaultSize="0" autoPict="0" r:id="rId25">
            <anchor moveWithCells="1" sizeWithCells="1">
              <from>
                <xdr:col>16</xdr:col>
                <xdr:colOff>552450</xdr:colOff>
                <xdr:row>36</xdr:row>
                <xdr:rowOff>57150</xdr:rowOff>
              </from>
              <to>
                <xdr:col>19</xdr:col>
                <xdr:colOff>342900</xdr:colOff>
                <xdr:row>37</xdr:row>
                <xdr:rowOff>123825</xdr:rowOff>
              </to>
            </anchor>
          </objectPr>
        </oleObject>
      </mc:Choice>
      <mc:Fallback>
        <oleObject progId="Equation.3" shapeId="1036" r:id="rId24"/>
      </mc:Fallback>
    </mc:AlternateContent>
    <mc:AlternateContent xmlns:mc="http://schemas.openxmlformats.org/markup-compatibility/2006">
      <mc:Choice Requires="x14">
        <oleObject progId="Equation.3" shapeId="1037" r:id="rId26">
          <objectPr defaultSize="0" autoPict="0" r:id="rId27">
            <anchor moveWithCells="1" sizeWithCells="1">
              <from>
                <xdr:col>16</xdr:col>
                <xdr:colOff>171450</xdr:colOff>
                <xdr:row>38</xdr:row>
                <xdr:rowOff>209550</xdr:rowOff>
              </from>
              <to>
                <xdr:col>20</xdr:col>
                <xdr:colOff>142875</xdr:colOff>
                <xdr:row>40</xdr:row>
                <xdr:rowOff>171450</xdr:rowOff>
              </to>
            </anchor>
          </objectPr>
        </oleObject>
      </mc:Choice>
      <mc:Fallback>
        <oleObject progId="Equation.3" shapeId="1037" r:id="rId26"/>
      </mc:Fallback>
    </mc:AlternateContent>
    <mc:AlternateContent xmlns:mc="http://schemas.openxmlformats.org/markup-compatibility/2006">
      <mc:Choice Requires="x14">
        <oleObject progId="Equation.3" shapeId="1038" r:id="rId28">
          <objectPr defaultSize="0" autoPict="0" r:id="rId29">
            <anchor moveWithCells="1" sizeWithCells="1">
              <from>
                <xdr:col>16</xdr:col>
                <xdr:colOff>171450</xdr:colOff>
                <xdr:row>41</xdr:row>
                <xdr:rowOff>47625</xdr:rowOff>
              </from>
              <to>
                <xdr:col>20</xdr:col>
                <xdr:colOff>361950</xdr:colOff>
                <xdr:row>43</xdr:row>
                <xdr:rowOff>9525</xdr:rowOff>
              </to>
            </anchor>
          </objectPr>
        </oleObject>
      </mc:Choice>
      <mc:Fallback>
        <oleObject progId="Equation.3" shapeId="1038" r:id="rId28"/>
      </mc:Fallback>
    </mc:AlternateContent>
    <mc:AlternateContent xmlns:mc="http://schemas.openxmlformats.org/markup-compatibility/2006">
      <mc:Choice Requires="x14">
        <oleObject progId="Equation.3" shapeId="1039" r:id="rId30">
          <objectPr defaultSize="0" autoPict="0" r:id="rId31">
            <anchor moveWithCells="1" sizeWithCells="1">
              <from>
                <xdr:col>20</xdr:col>
                <xdr:colOff>561975</xdr:colOff>
                <xdr:row>38</xdr:row>
                <xdr:rowOff>161925</xdr:rowOff>
              </from>
              <to>
                <xdr:col>25</xdr:col>
                <xdr:colOff>581025</xdr:colOff>
                <xdr:row>40</xdr:row>
                <xdr:rowOff>133350</xdr:rowOff>
              </to>
            </anchor>
          </objectPr>
        </oleObject>
      </mc:Choice>
      <mc:Fallback>
        <oleObject progId="Equation.3" shapeId="1039" r:id="rId30"/>
      </mc:Fallback>
    </mc:AlternateContent>
    <mc:AlternateContent xmlns:mc="http://schemas.openxmlformats.org/markup-compatibility/2006">
      <mc:Choice Requires="x14">
        <oleObject progId="Equation.3" shapeId="1040" r:id="rId32">
          <objectPr defaultSize="0" autoPict="0" r:id="rId33">
            <anchor moveWithCells="1" sizeWithCells="1">
              <from>
                <xdr:col>20</xdr:col>
                <xdr:colOff>609600</xdr:colOff>
                <xdr:row>41</xdr:row>
                <xdr:rowOff>0</xdr:rowOff>
              </from>
              <to>
                <xdr:col>25</xdr:col>
                <xdr:colOff>123825</xdr:colOff>
                <xdr:row>42</xdr:row>
                <xdr:rowOff>114300</xdr:rowOff>
              </to>
            </anchor>
          </objectPr>
        </oleObject>
      </mc:Choice>
      <mc:Fallback>
        <oleObject progId="Equation.3" shapeId="1040" r:id="rId32"/>
      </mc:Fallback>
    </mc:AlternateContent>
    <mc:AlternateContent xmlns:mc="http://schemas.openxmlformats.org/markup-compatibility/2006">
      <mc:Choice Requires="x14">
        <oleObject progId="Equation.3" shapeId="1041" r:id="rId34">
          <objectPr defaultSize="0" autoPict="0" r:id="rId35">
            <anchor moveWithCells="1" sizeWithCells="1">
              <from>
                <xdr:col>16</xdr:col>
                <xdr:colOff>0</xdr:colOff>
                <xdr:row>47</xdr:row>
                <xdr:rowOff>0</xdr:rowOff>
              </from>
              <to>
                <xdr:col>19</xdr:col>
                <xdr:colOff>590550</xdr:colOff>
                <xdr:row>49</xdr:row>
                <xdr:rowOff>114300</xdr:rowOff>
              </to>
            </anchor>
          </objectPr>
        </oleObject>
      </mc:Choice>
      <mc:Fallback>
        <oleObject progId="Equation.3" shapeId="1041" r:id="rId34"/>
      </mc:Fallback>
    </mc:AlternateContent>
    <mc:AlternateContent xmlns:mc="http://schemas.openxmlformats.org/markup-compatibility/2006">
      <mc:Choice Requires="x14">
        <oleObject progId="Equation.3" shapeId="1042" r:id="rId36">
          <objectPr defaultSize="0" autoPict="0" r:id="rId37">
            <anchor moveWithCells="1" sizeWithCells="1">
              <from>
                <xdr:col>21</xdr:col>
                <xdr:colOff>57150</xdr:colOff>
                <xdr:row>46</xdr:row>
                <xdr:rowOff>228600</xdr:rowOff>
              </from>
              <to>
                <xdr:col>26</xdr:col>
                <xdr:colOff>0</xdr:colOff>
                <xdr:row>49</xdr:row>
                <xdr:rowOff>9525</xdr:rowOff>
              </to>
            </anchor>
          </objectPr>
        </oleObject>
      </mc:Choice>
      <mc:Fallback>
        <oleObject progId="Equation.3" shapeId="1042" r:id="rId36"/>
      </mc:Fallback>
    </mc:AlternateContent>
    <mc:AlternateContent xmlns:mc="http://schemas.openxmlformats.org/markup-compatibility/2006">
      <mc:Choice Requires="x14">
        <oleObject progId="Equation.3" shapeId="1043" r:id="rId38">
          <objectPr defaultSize="0" autoPict="0" r:id="rId39">
            <anchor moveWithCells="1" sizeWithCells="1">
              <from>
                <xdr:col>15</xdr:col>
                <xdr:colOff>542925</xdr:colOff>
                <xdr:row>51</xdr:row>
                <xdr:rowOff>47625</xdr:rowOff>
              </from>
              <to>
                <xdr:col>18</xdr:col>
                <xdr:colOff>466725</xdr:colOff>
                <xdr:row>53</xdr:row>
                <xdr:rowOff>114300</xdr:rowOff>
              </to>
            </anchor>
          </objectPr>
        </oleObject>
      </mc:Choice>
      <mc:Fallback>
        <oleObject progId="Equation.3" shapeId="1043" r:id="rId38"/>
      </mc:Fallback>
    </mc:AlternateContent>
    <mc:AlternateContent xmlns:mc="http://schemas.openxmlformats.org/markup-compatibility/2006">
      <mc:Choice Requires="x14">
        <oleObject progId="Equation.3" shapeId="1044" r:id="rId40">
          <objectPr defaultSize="0" autoPict="0" r:id="rId41">
            <anchor moveWithCells="1" sizeWithCells="1">
              <from>
                <xdr:col>20</xdr:col>
                <xdr:colOff>38100</xdr:colOff>
                <xdr:row>51</xdr:row>
                <xdr:rowOff>66675</xdr:rowOff>
              </from>
              <to>
                <xdr:col>24</xdr:col>
                <xdr:colOff>133350</xdr:colOff>
                <xdr:row>53</xdr:row>
                <xdr:rowOff>104775</xdr:rowOff>
              </to>
            </anchor>
          </objectPr>
        </oleObject>
      </mc:Choice>
      <mc:Fallback>
        <oleObject progId="Equation.3" shapeId="1044" r:id="rId40"/>
      </mc:Fallback>
    </mc:AlternateContent>
    <mc:AlternateContent xmlns:mc="http://schemas.openxmlformats.org/markup-compatibility/2006">
      <mc:Choice Requires="x14">
        <oleObject progId="Equation.3" shapeId="1045" r:id="rId42">
          <objectPr defaultSize="0" autoPict="0" r:id="rId43">
            <anchor moveWithCells="1" sizeWithCells="1">
              <from>
                <xdr:col>16</xdr:col>
                <xdr:colOff>209550</xdr:colOff>
                <xdr:row>56</xdr:row>
                <xdr:rowOff>47625</xdr:rowOff>
              </from>
              <to>
                <xdr:col>21</xdr:col>
                <xdr:colOff>304800</xdr:colOff>
                <xdr:row>58</xdr:row>
                <xdr:rowOff>142875</xdr:rowOff>
              </to>
            </anchor>
          </objectPr>
        </oleObject>
      </mc:Choice>
      <mc:Fallback>
        <oleObject progId="Equation.3" shapeId="1045" r:id="rId4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2023-03-26T15:46:32Z</dcterms:created>
  <dcterms:modified xsi:type="dcterms:W3CDTF">2023-03-30T19:23:28Z</dcterms:modified>
</cp:coreProperties>
</file>