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0" windowWidth="25815" windowHeight="1126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P14" i="1"/>
  <c r="AP13"/>
  <c r="AC12"/>
  <c r="AC11"/>
  <c r="P36"/>
  <c r="P34"/>
  <c r="P30"/>
  <c r="P24"/>
  <c r="P17"/>
  <c r="C27"/>
  <c r="C24"/>
  <c r="C17"/>
  <c r="C13"/>
</calcChain>
</file>

<file path=xl/sharedStrings.xml><?xml version="1.0" encoding="utf-8"?>
<sst xmlns="http://schemas.openxmlformats.org/spreadsheetml/2006/main" count="147" uniqueCount="97">
  <si>
    <t>Визначення основних параметрів підйомної установки.</t>
  </si>
  <si>
    <t xml:space="preserve">Розрахунок та вибір підйомних машин </t>
  </si>
  <si>
    <t>Н, м</t>
  </si>
  <si>
    <r>
      <t>Н</t>
    </r>
    <r>
      <rPr>
        <b/>
        <i/>
        <vertAlign val="subscript"/>
        <sz val="11"/>
        <color theme="1"/>
        <rFont val="Times New Roman"/>
        <family val="1"/>
        <charset val="204"/>
      </rPr>
      <t>к</t>
    </r>
    <r>
      <rPr>
        <b/>
        <i/>
        <sz val="11"/>
        <color theme="1"/>
        <rFont val="Times New Roman"/>
        <family val="1"/>
        <charset val="204"/>
      </rPr>
      <t>, м</t>
    </r>
  </si>
  <si>
    <r>
      <t>d</t>
    </r>
    <r>
      <rPr>
        <b/>
        <i/>
        <vertAlign val="subscript"/>
        <sz val="11"/>
        <color theme="1"/>
        <rFont val="Times New Roman"/>
        <family val="1"/>
        <charset val="204"/>
      </rPr>
      <t>к</t>
    </r>
    <r>
      <rPr>
        <b/>
        <i/>
        <sz val="11"/>
        <color theme="1"/>
        <rFont val="Times New Roman"/>
        <family val="1"/>
        <charset val="204"/>
      </rPr>
      <t>,  мм</t>
    </r>
  </si>
  <si>
    <r>
      <t>р, кг/м</t>
    </r>
    <r>
      <rPr>
        <sz val="11"/>
        <color theme="1"/>
        <rFont val="Times New Roman"/>
        <family val="1"/>
        <charset val="204"/>
      </rPr>
      <t>,</t>
    </r>
  </si>
  <si>
    <r>
      <t>Q</t>
    </r>
    <r>
      <rPr>
        <b/>
        <i/>
        <vertAlign val="subscript"/>
        <sz val="11"/>
        <color theme="1"/>
        <rFont val="Times New Roman"/>
        <family val="1"/>
        <charset val="204"/>
      </rPr>
      <t>c</t>
    </r>
    <r>
      <rPr>
        <b/>
        <i/>
        <sz val="11"/>
        <color theme="1"/>
        <rFont val="Times New Roman"/>
        <family val="1"/>
        <charset val="204"/>
      </rPr>
      <t>, кг</t>
    </r>
  </si>
  <si>
    <r>
      <t>Q</t>
    </r>
    <r>
      <rPr>
        <b/>
        <i/>
        <vertAlign val="subscript"/>
        <sz val="11"/>
        <color theme="1"/>
        <rFont val="Times New Roman"/>
        <family val="1"/>
        <charset val="204"/>
      </rPr>
      <t>п</t>
    </r>
    <r>
      <rPr>
        <b/>
        <i/>
        <sz val="11"/>
        <color theme="1"/>
        <rFont val="Times New Roman"/>
        <family val="1"/>
        <charset val="204"/>
      </rPr>
      <t>, кг</t>
    </r>
  </si>
  <si>
    <t>Х</t>
  </si>
  <si>
    <t>q=0</t>
  </si>
  <si>
    <t xml:space="preserve">Машина </t>
  </si>
  <si>
    <t>2Ц-4*1,8</t>
  </si>
  <si>
    <t>2Ц-4*2,3</t>
  </si>
  <si>
    <t xml:space="preserve">2Ц-5*2,4 </t>
  </si>
  <si>
    <t>2Ц-5*2,8</t>
  </si>
  <si>
    <t>2Ц-6*2,4</t>
  </si>
  <si>
    <t>2Ц-6*2,8</t>
  </si>
  <si>
    <t>2Ц-6*2,8У</t>
  </si>
  <si>
    <r>
      <t>D</t>
    </r>
    <r>
      <rPr>
        <b/>
        <i/>
        <vertAlign val="subscript"/>
        <sz val="10"/>
        <color theme="1"/>
        <rFont val="Times New Roman"/>
        <family val="1"/>
        <charset val="204"/>
      </rPr>
      <t xml:space="preserve">б </t>
    </r>
    <r>
      <rPr>
        <b/>
        <i/>
        <sz val="10"/>
        <color theme="1"/>
        <rFont val="Times New Roman"/>
        <family val="1"/>
        <charset val="204"/>
      </rPr>
      <t>, м</t>
    </r>
  </si>
  <si>
    <r>
      <t>d</t>
    </r>
    <r>
      <rPr>
        <b/>
        <i/>
        <vertAlign val="subscript"/>
        <sz val="10"/>
        <color theme="1"/>
        <rFont val="Times New Roman"/>
        <family val="1"/>
        <charset val="204"/>
      </rPr>
      <t>к</t>
    </r>
    <r>
      <rPr>
        <b/>
        <i/>
        <sz val="10"/>
        <color theme="1"/>
        <rFont val="Times New Roman"/>
        <family val="1"/>
        <charset val="204"/>
      </rPr>
      <t>,  мм</t>
    </r>
  </si>
  <si>
    <t>В,  м</t>
  </si>
  <si>
    <t>Вз,  м</t>
  </si>
  <si>
    <r>
      <t>b</t>
    </r>
    <r>
      <rPr>
        <b/>
        <i/>
        <vertAlign val="subscript"/>
        <sz val="10"/>
        <color theme="1"/>
        <rFont val="Times New Roman"/>
        <family val="1"/>
        <charset val="204"/>
      </rPr>
      <t>з</t>
    </r>
    <r>
      <rPr>
        <b/>
        <i/>
        <sz val="10"/>
        <color theme="1"/>
        <rFont val="Times New Roman"/>
        <family val="1"/>
        <charset val="204"/>
      </rPr>
      <t>, мм</t>
    </r>
  </si>
  <si>
    <t>мм</t>
  </si>
  <si>
    <t>Приймаємо D     =</t>
  </si>
  <si>
    <t>Відповідно D н.ш. =</t>
  </si>
  <si>
    <t>D      =</t>
  </si>
  <si>
    <t>Ширина одного циліндричного барабану двобарабанної підйомної машини, яка зайнята підйомним канатом</t>
  </si>
  <si>
    <t xml:space="preserve">                  B </t>
  </si>
  <si>
    <t>В        =</t>
  </si>
  <si>
    <t>Вк =</t>
  </si>
  <si>
    <t>м</t>
  </si>
  <si>
    <r>
      <t xml:space="preserve">п </t>
    </r>
    <r>
      <rPr>
        <b/>
        <i/>
        <vertAlign val="subscript"/>
        <sz val="12"/>
        <color theme="1"/>
        <rFont val="Times New Roman"/>
        <family val="1"/>
        <charset val="204"/>
      </rPr>
      <t>с</t>
    </r>
    <r>
      <rPr>
        <i/>
        <vertAlign val="subscript"/>
        <sz val="12"/>
        <color theme="1"/>
        <rFont val="Times New Roman"/>
        <family val="1"/>
        <charset val="204"/>
      </rPr>
      <t xml:space="preserve"> . </t>
    </r>
    <r>
      <rPr>
        <sz val="12"/>
        <color theme="1"/>
        <rFont val="Times New Roman"/>
        <family val="1"/>
        <charset val="204"/>
      </rPr>
      <t>- число шарів навивки каната на барабан;</t>
    </r>
  </si>
  <si>
    <r>
      <t xml:space="preserve">п </t>
    </r>
    <r>
      <rPr>
        <b/>
        <i/>
        <vertAlign val="subscript"/>
        <sz val="12"/>
        <color theme="1"/>
        <rFont val="Times New Roman"/>
        <family val="1"/>
        <charset val="204"/>
      </rPr>
      <t>В .Т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- кількість витків тертя;</t>
    </r>
  </si>
  <si>
    <r>
      <t xml:space="preserve">п </t>
    </r>
    <r>
      <rPr>
        <b/>
        <i/>
        <vertAlign val="subscript"/>
        <sz val="12"/>
        <color theme="1"/>
        <rFont val="Times New Roman"/>
        <family val="1"/>
        <charset val="204"/>
      </rPr>
      <t>В .Т</t>
    </r>
    <r>
      <rPr>
        <i/>
        <vertAlign val="subscript"/>
        <sz val="12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>≥ 3 - при футерованих барабанах;</t>
    </r>
  </si>
  <si>
    <r>
      <t xml:space="preserve">п </t>
    </r>
    <r>
      <rPr>
        <b/>
        <i/>
        <vertAlign val="subscript"/>
        <sz val="12"/>
        <color theme="1"/>
        <rFont val="Times New Roman"/>
        <family val="1"/>
        <charset val="204"/>
      </rPr>
      <t>В .Т</t>
    </r>
    <r>
      <rPr>
        <i/>
        <vertAlign val="subscript"/>
        <sz val="12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>≥ 5 – при нефутерованих барабанах.</t>
    </r>
  </si>
  <si>
    <r>
      <t>lи</t>
    </r>
    <r>
      <rPr>
        <i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= </t>
    </r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</si>
  <si>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 xml:space="preserve">b </t>
    </r>
    <r>
      <rPr>
        <b/>
        <i/>
        <vertAlign val="subscript"/>
        <sz val="12"/>
        <color theme="1"/>
        <rFont val="Times New Roman"/>
        <family val="1"/>
        <charset val="204"/>
      </rPr>
      <t>з</t>
    </r>
    <r>
      <rPr>
        <i/>
        <vertAlign val="subscript"/>
        <sz val="12"/>
        <color theme="1"/>
        <rFont val="Times New Roman"/>
        <family val="1"/>
        <charset val="204"/>
      </rPr>
      <t xml:space="preserve"> </t>
    </r>
    <r>
      <rPr>
        <vertAlign val="subscript"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= </t>
    </r>
  </si>
  <si>
    <r>
      <t xml:space="preserve">п </t>
    </r>
    <r>
      <rPr>
        <b/>
        <i/>
        <vertAlign val="subscript"/>
        <sz val="12"/>
        <color theme="1"/>
        <rFont val="Times New Roman"/>
        <family val="1"/>
        <charset val="204"/>
      </rPr>
      <t>в.п.</t>
    </r>
    <r>
      <rPr>
        <i/>
        <vertAlign val="subscript"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>=</t>
    </r>
  </si>
  <si>
    <t xml:space="preserve">Приймаємо ширину барабану В=2,3м </t>
  </si>
  <si>
    <t>Перевіряємо барабан на статичні навантаження. Максимальний статичний натяг канату</t>
  </si>
  <si>
    <r>
      <t xml:space="preserve">Т </t>
    </r>
    <r>
      <rPr>
        <vertAlign val="subscript"/>
        <sz val="12"/>
        <color rgb="FF000000"/>
        <rFont val="Times New Roman"/>
        <family val="1"/>
        <charset val="204"/>
      </rPr>
      <t>ст..мах</t>
    </r>
    <r>
      <rPr>
        <sz val="12"/>
        <color rgb="FF000000"/>
        <rFont val="Times New Roman"/>
        <family val="1"/>
        <charset val="204"/>
      </rPr>
      <t>.= (4400+6718+7,397*450)*9,81=141720Н</t>
    </r>
  </si>
  <si>
    <t>Тст.мах.=</t>
  </si>
  <si>
    <t>Н</t>
  </si>
  <si>
    <t xml:space="preserve">Максимальна різниця статичного натягу канату </t>
  </si>
  <si>
    <r>
      <t>F</t>
    </r>
    <r>
      <rPr>
        <vertAlign val="subscript"/>
        <sz val="12"/>
        <color theme="1"/>
        <rFont val="Times New Roman"/>
        <family val="1"/>
        <charset val="204"/>
      </rPr>
      <t>ст.мах</t>
    </r>
    <r>
      <rPr>
        <sz val="12"/>
        <color theme="1"/>
        <rFont val="Times New Roman"/>
        <family val="1"/>
        <charset val="204"/>
      </rPr>
      <t>=(4400+7,397*430)9,81=74370 Н.</t>
    </r>
  </si>
  <si>
    <t>Fст.мах.=</t>
  </si>
  <si>
    <t>Максимальний статистичний натяг гілки каната на барабані, кН</t>
  </si>
  <si>
    <t>Максимальна різниця статистичних натягів канатів, кН</t>
  </si>
  <si>
    <t>Машина 2Ц-4*2,3</t>
  </si>
  <si>
    <t>Умови виконуються</t>
  </si>
  <si>
    <t>Обираємо підйомну машину НКМЗ 2Ц-4*2,3 (2Ц – два циліндричних барабана, 4 і 2,3 –відповідно  діаметр і ширина барабану,м).</t>
  </si>
  <si>
    <r>
      <t>Задача 1.</t>
    </r>
    <r>
      <rPr>
        <sz val="12"/>
        <color theme="1"/>
        <rFont val="Times New Roman"/>
        <family val="1"/>
        <charset val="204"/>
      </rPr>
      <t xml:space="preserve"> Визначити розміри одного циліндричного барабана і вибрати двобарабанну підйомну машину за вхідними даними: система без врівноваженого канату (g=0), відстань між нижньою і верхніми площадками, якщо:</t>
    </r>
  </si>
  <si>
    <r>
      <t>Задача 2.</t>
    </r>
    <r>
      <rPr>
        <sz val="12"/>
        <color theme="1"/>
        <rFont val="Times New Roman"/>
        <family val="1"/>
        <charset val="204"/>
      </rPr>
      <t xml:space="preserve"> Визначити розміри циліндричного розрізного барабану  і вибрати однобарабанну підйомну машину відповідно для умов:</t>
    </r>
  </si>
  <si>
    <r>
      <t xml:space="preserve">Задача 3. </t>
    </r>
    <r>
      <rPr>
        <sz val="12"/>
        <color theme="1"/>
        <rFont val="Times New Roman"/>
        <family val="1"/>
        <charset val="204"/>
      </rPr>
      <t>Визначити, яку робочу частину Н підйомного канату можливо розташувати на двох циліндричних барабанах машини, якщо:</t>
    </r>
  </si>
  <si>
    <r>
      <t xml:space="preserve">Задача 4. </t>
    </r>
    <r>
      <rPr>
        <sz val="12"/>
        <color theme="1"/>
        <rFont val="Times New Roman"/>
        <family val="1"/>
        <charset val="204"/>
      </rPr>
      <t xml:space="preserve">Визначити, яку робочу частину Н підйомного канату можливо розташувати на одному розрізному циліндричному барабані машини, якщо: </t>
    </r>
  </si>
  <si>
    <t>Діаметр барабану</t>
  </si>
  <si>
    <r>
      <t xml:space="preserve">= 79 *d </t>
    </r>
    <r>
      <rPr>
        <i/>
        <vertAlign val="subscript"/>
        <sz val="12"/>
        <color theme="1"/>
        <rFont val="Times New Roman"/>
        <family val="1"/>
        <charset val="204"/>
      </rPr>
      <t>к</t>
    </r>
    <r>
      <rPr>
        <i/>
        <sz val="12"/>
        <color theme="1"/>
        <rFont val="Times New Roman"/>
        <family val="1"/>
        <charset val="204"/>
      </rPr>
      <t xml:space="preserve">  =79*50,5=3990 мм</t>
    </r>
  </si>
  <si>
    <t xml:space="preserve">D    = </t>
  </si>
  <si>
    <t xml:space="preserve">D        = </t>
  </si>
  <si>
    <r>
      <t xml:space="preserve">Приймаємо, відповідно до додатку 2 </t>
    </r>
    <r>
      <rPr>
        <i/>
        <sz val="12"/>
        <color theme="1"/>
        <rFont val="Times New Roman"/>
        <family val="1"/>
        <charset val="204"/>
      </rPr>
      <t>D    =5м.</t>
    </r>
  </si>
  <si>
    <r>
      <t xml:space="preserve">Відповідно діаметр направляючого шківа </t>
    </r>
    <r>
      <rPr>
        <i/>
        <sz val="12"/>
        <color theme="1"/>
        <rFont val="Times New Roman"/>
        <family val="1"/>
        <charset val="204"/>
      </rPr>
      <t>D нш</t>
    </r>
    <r>
      <rPr>
        <sz val="12"/>
        <color theme="1"/>
        <rFont val="Times New Roman"/>
        <family val="1"/>
        <charset val="204"/>
      </rPr>
      <t>= 4м.</t>
    </r>
  </si>
  <si>
    <t>Ширина одного розрізного циліндричного барабана, яка зайнята канатом однобарабанної підйомної машини визначається за формулою</t>
  </si>
  <si>
    <t xml:space="preserve">     </t>
  </si>
  <si>
    <r>
      <t xml:space="preserve">п </t>
    </r>
    <r>
      <rPr>
        <b/>
        <i/>
        <vertAlign val="subscript"/>
        <sz val="12"/>
        <color theme="1"/>
        <rFont val="Times New Roman"/>
        <family val="1"/>
        <charset val="204"/>
      </rPr>
      <t>в.з.</t>
    </r>
    <r>
      <rPr>
        <b/>
        <i/>
        <sz val="12"/>
        <color theme="1"/>
        <rFont val="Times New Roman"/>
        <family val="1"/>
        <charset val="204"/>
      </rPr>
      <t>=</t>
    </r>
  </si>
  <si>
    <r>
      <t xml:space="preserve">      </t>
    </r>
    <r>
      <rPr>
        <sz val="12"/>
        <color theme="1"/>
        <rFont val="Times New Roman"/>
        <family val="1"/>
        <charset val="204"/>
      </rPr>
      <t xml:space="preserve">Зазор між звиваючою і навиваючою гілками канату приймаємо </t>
    </r>
    <r>
      <rPr>
        <b/>
        <i/>
        <sz val="12"/>
        <color theme="1"/>
        <rFont val="Times New Roman"/>
        <family val="1"/>
        <charset val="204"/>
      </rPr>
      <t xml:space="preserve">п </t>
    </r>
    <r>
      <rPr>
        <b/>
        <i/>
        <vertAlign val="subscript"/>
        <sz val="12"/>
        <color theme="1"/>
        <rFont val="Times New Roman"/>
        <family val="1"/>
        <charset val="204"/>
      </rPr>
      <t>в.з.</t>
    </r>
    <r>
      <rPr>
        <b/>
        <i/>
        <sz val="12"/>
        <color theme="1"/>
        <rFont val="Times New Roman"/>
        <family val="1"/>
        <charset val="204"/>
      </rPr>
      <t>=2</t>
    </r>
  </si>
  <si>
    <t xml:space="preserve"> приймаємо D       = </t>
  </si>
  <si>
    <t>B      =</t>
  </si>
  <si>
    <t xml:space="preserve">     В     =</t>
  </si>
  <si>
    <t>На заклиненній лівій частині барабана канат займє її ширину, яка визначається за формулою</t>
  </si>
  <si>
    <r>
      <t xml:space="preserve">В  </t>
    </r>
    <r>
      <rPr>
        <i/>
        <vertAlign val="subscript"/>
        <sz val="12"/>
        <color theme="1"/>
        <rFont val="Times New Roman"/>
        <family val="1"/>
        <charset val="204"/>
      </rPr>
      <t>к.з.</t>
    </r>
    <r>
      <rPr>
        <i/>
        <sz val="12"/>
        <color theme="1"/>
        <rFont val="Times New Roman"/>
        <family val="1"/>
        <charset val="204"/>
      </rPr>
      <t xml:space="preserve"> = </t>
    </r>
  </si>
  <si>
    <t xml:space="preserve">В  к.з. = </t>
  </si>
  <si>
    <t>п в.т.=</t>
  </si>
  <si>
    <r>
      <t>Приймаємо ширину барабану В=3м. Ширина заклиненної частини барабану від реборди до розрізу барабану В</t>
    </r>
    <r>
      <rPr>
        <vertAlign val="subscript"/>
        <sz val="12"/>
        <color theme="1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>=2,4м, тобто  В</t>
    </r>
    <r>
      <rPr>
        <vertAlign val="subscript"/>
        <sz val="12"/>
        <color theme="1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 xml:space="preserve"> &gt; В </t>
    </r>
    <r>
      <rPr>
        <vertAlign val="subscript"/>
        <sz val="12"/>
        <color theme="1"/>
        <rFont val="Times New Roman"/>
        <family val="1"/>
        <charset val="204"/>
      </rPr>
      <t>к.з</t>
    </r>
    <r>
      <rPr>
        <sz val="12"/>
        <color theme="1"/>
        <rFont val="Times New Roman"/>
        <family val="1"/>
        <charset val="204"/>
      </rPr>
      <t>., що необхідно.</t>
    </r>
  </si>
  <si>
    <r>
      <t xml:space="preserve">Т </t>
    </r>
    <r>
      <rPr>
        <vertAlign val="subscript"/>
        <sz val="12"/>
        <color rgb="FF000000"/>
        <rFont val="Times New Roman"/>
        <family val="1"/>
        <charset val="204"/>
      </rPr>
      <t>ст..мах</t>
    </r>
    <r>
      <rPr>
        <sz val="12"/>
        <color rgb="FF000000"/>
        <rFont val="Times New Roman"/>
        <family val="1"/>
        <charset val="204"/>
      </rPr>
      <t>.= (8900+9300+9,94*500)*9,81=227300Н</t>
    </r>
  </si>
  <si>
    <r>
      <t>F</t>
    </r>
    <r>
      <rPr>
        <vertAlign val="subscript"/>
        <sz val="12"/>
        <color theme="1"/>
        <rFont val="Times New Roman"/>
        <family val="1"/>
        <charset val="204"/>
      </rPr>
      <t>ст.мах</t>
    </r>
    <r>
      <rPr>
        <sz val="12"/>
        <color theme="1"/>
        <rFont val="Times New Roman"/>
        <family val="1"/>
        <charset val="204"/>
      </rPr>
      <t>=(8900+9,94*475)9,81=133630 Н.</t>
    </r>
  </si>
  <si>
    <t>Fст.мах=</t>
  </si>
  <si>
    <r>
      <t xml:space="preserve">Результати розрахунку Т </t>
    </r>
    <r>
      <rPr>
        <vertAlign val="subscript"/>
        <sz val="12"/>
        <color theme="1"/>
        <rFont val="Times New Roman"/>
        <family val="1"/>
        <charset val="204"/>
      </rPr>
      <t>ст.мах</t>
    </r>
    <r>
      <rPr>
        <sz val="12"/>
        <color theme="1"/>
        <rFont val="Times New Roman"/>
        <family val="1"/>
        <charset val="204"/>
      </rPr>
      <t>. і F</t>
    </r>
    <r>
      <rPr>
        <vertAlign val="subscript"/>
        <sz val="12"/>
        <color theme="1"/>
        <rFont val="Times New Roman"/>
        <family val="1"/>
        <charset val="204"/>
      </rPr>
      <t>ст.мах</t>
    </r>
    <r>
      <rPr>
        <sz val="12"/>
        <color theme="1"/>
        <rFont val="Times New Roman"/>
        <family val="1"/>
        <charset val="204"/>
      </rPr>
      <t>не перевищує значень наведених у додатку 3.</t>
    </r>
  </si>
  <si>
    <t xml:space="preserve">Обираємо підйомну машину НКМЗ ЦР-5*3/0,6 </t>
  </si>
  <si>
    <t>Число витків канату на поверхні барабану</t>
  </si>
  <si>
    <t>п в.п =</t>
  </si>
  <si>
    <t>витків</t>
  </si>
  <si>
    <t xml:space="preserve">Робоча частина Н підйомного канату </t>
  </si>
  <si>
    <t>Н=</t>
  </si>
  <si>
    <t>ЦР-6*3/0,8</t>
  </si>
  <si>
    <t>ЦР-6*3,4/0,8</t>
  </si>
  <si>
    <t>ЦР-6*3/0,6</t>
  </si>
  <si>
    <t>ЦР-6*3,4/0,6</t>
  </si>
  <si>
    <t>ЦР-4*3/0,7</t>
  </si>
  <si>
    <t>ЦР-4*3/0,6</t>
  </si>
  <si>
    <t>ЦР-4*3/0,8</t>
  </si>
  <si>
    <t>ЦР-4*3/0,5</t>
  </si>
  <si>
    <t>ЦР-5*3/0,6</t>
  </si>
  <si>
    <t>ЦР-5*3/0,7</t>
  </si>
  <si>
    <t>Число витків канату на барабані</t>
  </si>
  <si>
    <t>Довжина канату (м)</t>
  </si>
  <si>
    <r>
      <t xml:space="preserve">ПІДСТАВЛЯЄМО В КОЛОНКУ </t>
    </r>
    <r>
      <rPr>
        <b/>
        <sz val="14"/>
        <color rgb="FFFF0000"/>
        <rFont val="Times New Roman"/>
        <family val="1"/>
        <charset val="204"/>
      </rPr>
      <t xml:space="preserve">Х </t>
    </r>
    <r>
      <rPr>
        <b/>
        <sz val="11"/>
        <color rgb="FFFF0000"/>
        <rFont val="Calibri"/>
        <family val="2"/>
        <charset val="204"/>
        <scheme val="minor"/>
      </rPr>
      <t>СВОЇ ВИХІДНІ ДАННІ</t>
    </r>
  </si>
</sst>
</file>

<file path=xl/styles.xml><?xml version="1.0" encoding="utf-8"?>
<styleSheet xmlns="http://schemas.openxmlformats.org/spreadsheetml/2006/main">
  <numFmts count="1">
    <numFmt numFmtId="168" formatCode="0.0"/>
  </numFmts>
  <fonts count="2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vertAlign val="subscript"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vertAlign val="sub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vertAlign val="subscript"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vertAlign val="subscript"/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0" fillId="2" borderId="0" xfId="0" applyFill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0" fillId="3" borderId="0" xfId="0" applyFill="1"/>
    <xf numFmtId="0" fontId="1" fillId="3" borderId="2" xfId="0" applyFont="1" applyFill="1" applyBorder="1" applyAlignment="1">
      <alignment horizontal="left" wrapText="1"/>
    </xf>
    <xf numFmtId="0" fontId="9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center" wrapText="1"/>
    </xf>
    <xf numFmtId="0" fontId="13" fillId="0" borderId="0" xfId="0" applyFont="1"/>
    <xf numFmtId="0" fontId="3" fillId="6" borderId="1" xfId="0" applyFont="1" applyFill="1" applyBorder="1" applyAlignment="1">
      <alignment horizontal="center" vertical="center"/>
    </xf>
    <xf numFmtId="0" fontId="3" fillId="0" borderId="0" xfId="0" applyFon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3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 wrapText="1"/>
    </xf>
    <xf numFmtId="0" fontId="3" fillId="6" borderId="1" xfId="0" applyFont="1" applyFill="1" applyBorder="1"/>
    <xf numFmtId="0" fontId="2" fillId="0" borderId="0" xfId="0" applyFont="1" applyAlignment="1">
      <alignment horizontal="left" wrapText="1"/>
    </xf>
    <xf numFmtId="0" fontId="13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5" fillId="0" borderId="1" xfId="0" applyFont="1" applyBorder="1"/>
    <xf numFmtId="168" fontId="4" fillId="5" borderId="1" xfId="0" applyNumberFormat="1" applyFont="1" applyFill="1" applyBorder="1" applyAlignment="1">
      <alignment horizontal="justify"/>
    </xf>
    <xf numFmtId="0" fontId="2" fillId="0" borderId="0" xfId="0" applyFont="1" applyAlignment="1"/>
    <xf numFmtId="0" fontId="5" fillId="5" borderId="1" xfId="0" applyFont="1" applyFill="1" applyBorder="1" applyAlignment="1">
      <alignment horizontal="right"/>
    </xf>
    <xf numFmtId="168" fontId="5" fillId="5" borderId="1" xfId="0" applyNumberFormat="1" applyFont="1" applyFill="1" applyBorder="1" applyAlignment="1">
      <alignment horizontal="left"/>
    </xf>
    <xf numFmtId="0" fontId="5" fillId="5" borderId="1" xfId="0" applyFont="1" applyFill="1" applyBorder="1"/>
    <xf numFmtId="0" fontId="9" fillId="0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right" vertical="top" wrapText="1"/>
    </xf>
    <xf numFmtId="0" fontId="19" fillId="0" borderId="1" xfId="0" applyNumberFormat="1" applyFont="1" applyBorder="1" applyAlignment="1">
      <alignment horizontal="center" vertical="top" wrapText="1"/>
    </xf>
    <xf numFmtId="0" fontId="20" fillId="0" borderId="1" xfId="0" applyNumberFormat="1" applyFont="1" applyBorder="1" applyAlignment="1">
      <alignment horizontal="center" vertical="top"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right" vertical="top" wrapText="1"/>
    </xf>
    <xf numFmtId="0" fontId="0" fillId="4" borderId="0" xfId="0" applyFill="1" applyBorder="1"/>
    <xf numFmtId="0" fontId="7" fillId="0" borderId="1" xfId="0" applyFont="1" applyBorder="1" applyAlignment="1">
      <alignment horizontal="center"/>
    </xf>
    <xf numFmtId="0" fontId="21" fillId="2" borderId="0" xfId="0" applyFont="1" applyFill="1" applyAlignment="1">
      <alignment horizontal="center"/>
    </xf>
    <xf numFmtId="168" fontId="5" fillId="5" borderId="1" xfId="0" applyNumberFormat="1" applyFont="1" applyFill="1" applyBorder="1" applyAlignment="1">
      <alignment horizontal="left" wrapText="1"/>
    </xf>
    <xf numFmtId="0" fontId="18" fillId="5" borderId="1" xfId="0" applyFont="1" applyFill="1" applyBorder="1"/>
    <xf numFmtId="168" fontId="18" fillId="5" borderId="1" xfId="0" applyNumberFormat="1" applyFont="1" applyFill="1" applyBorder="1" applyAlignment="1">
      <alignment horizontal="left"/>
    </xf>
    <xf numFmtId="0" fontId="4" fillId="5" borderId="1" xfId="0" applyFont="1" applyFill="1" applyBorder="1"/>
    <xf numFmtId="168" fontId="5" fillId="5" borderId="1" xfId="0" applyNumberFormat="1" applyFont="1" applyFill="1" applyBorder="1"/>
    <xf numFmtId="0" fontId="11" fillId="5" borderId="1" xfId="0" applyFont="1" applyFill="1" applyBorder="1"/>
    <xf numFmtId="0" fontId="4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e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e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.bin"/><Relationship Id="rId13" Type="http://schemas.openxmlformats.org/officeDocument/2006/relationships/oleObject" Target="../embeddings/oleObject11.bin"/><Relationship Id="rId18" Type="http://schemas.openxmlformats.org/officeDocument/2006/relationships/oleObject" Target="../embeddings/oleObject16.bin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5.bin"/><Relationship Id="rId12" Type="http://schemas.openxmlformats.org/officeDocument/2006/relationships/oleObject" Target="../embeddings/oleObject10.bin"/><Relationship Id="rId17" Type="http://schemas.openxmlformats.org/officeDocument/2006/relationships/oleObject" Target="../embeddings/oleObject15.bin"/><Relationship Id="rId2" Type="http://schemas.openxmlformats.org/officeDocument/2006/relationships/vmlDrawing" Target="../drawings/vmlDrawing1.vml"/><Relationship Id="rId16" Type="http://schemas.openxmlformats.org/officeDocument/2006/relationships/oleObject" Target="../embeddings/oleObject14.bin"/><Relationship Id="rId20" Type="http://schemas.openxmlformats.org/officeDocument/2006/relationships/oleObject" Target="../embeddings/oleObject18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11" Type="http://schemas.openxmlformats.org/officeDocument/2006/relationships/oleObject" Target="../embeddings/oleObject9.bin"/><Relationship Id="rId5" Type="http://schemas.openxmlformats.org/officeDocument/2006/relationships/oleObject" Target="../embeddings/oleObject3.bin"/><Relationship Id="rId15" Type="http://schemas.openxmlformats.org/officeDocument/2006/relationships/oleObject" Target="../embeddings/oleObject13.bin"/><Relationship Id="rId10" Type="http://schemas.openxmlformats.org/officeDocument/2006/relationships/oleObject" Target="../embeddings/oleObject8.bin"/><Relationship Id="rId19" Type="http://schemas.openxmlformats.org/officeDocument/2006/relationships/oleObject" Target="../embeddings/oleObject17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7.bin"/><Relationship Id="rId14" Type="http://schemas.openxmlformats.org/officeDocument/2006/relationships/oleObject" Target="../embeddings/oleObject1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39"/>
  <sheetViews>
    <sheetView tabSelected="1" workbookViewId="0">
      <selection activeCell="J24" sqref="J24"/>
    </sheetView>
  </sheetViews>
  <sheetFormatPr defaultRowHeight="15"/>
  <cols>
    <col min="1" max="1" width="4.140625" style="4" customWidth="1"/>
    <col min="14" max="14" width="4.140625" style="4" customWidth="1"/>
    <col min="16" max="16" width="14" bestFit="1" customWidth="1"/>
    <col min="27" max="27" width="3.5703125" style="4" customWidth="1"/>
    <col min="29" max="29" width="10.28515625" bestFit="1" customWidth="1"/>
    <col min="36" max="36" width="10.42578125" customWidth="1"/>
    <col min="40" max="40" width="3.5703125" style="4" customWidth="1"/>
    <col min="42" max="42" width="10.28515625" customWidth="1"/>
    <col min="43" max="43" width="10.140625" customWidth="1"/>
    <col min="44" max="44" width="10.5703125" customWidth="1"/>
    <col min="45" max="47" width="10.28515625" customWidth="1"/>
    <col min="48" max="48" width="11.28515625" customWidth="1"/>
    <col min="49" max="50" width="10.85546875" customWidth="1"/>
    <col min="51" max="51" width="10.7109375" customWidth="1"/>
    <col min="52" max="52" width="11.140625" customWidth="1"/>
    <col min="53" max="53" width="3.7109375" style="4" customWidth="1"/>
  </cols>
  <sheetData>
    <row r="1" spans="2:52" ht="18.75">
      <c r="E1" s="57" t="s">
        <v>96</v>
      </c>
      <c r="F1" s="57"/>
      <c r="G1" s="57"/>
      <c r="H1" s="57"/>
      <c r="I1" s="57"/>
      <c r="J1" s="57"/>
      <c r="K1" s="57"/>
      <c r="L1" s="57"/>
      <c r="M1" s="57"/>
    </row>
    <row r="2" spans="2:52" ht="18.75">
      <c r="B2" s="1" t="s">
        <v>0</v>
      </c>
      <c r="P2" s="57" t="s">
        <v>96</v>
      </c>
      <c r="Q2" s="57"/>
      <c r="R2" s="57"/>
      <c r="S2" s="57"/>
      <c r="T2" s="57"/>
      <c r="U2" s="57"/>
      <c r="V2" s="57"/>
      <c r="W2" s="57"/>
      <c r="X2" s="57"/>
      <c r="AD2" s="57" t="s">
        <v>96</v>
      </c>
      <c r="AE2" s="57"/>
      <c r="AF2" s="57"/>
      <c r="AG2" s="57"/>
      <c r="AH2" s="57"/>
      <c r="AI2" s="57"/>
      <c r="AJ2" s="57"/>
      <c r="AK2" s="57"/>
      <c r="AL2" s="57"/>
      <c r="AQ2" s="57" t="s">
        <v>96</v>
      </c>
      <c r="AR2" s="57"/>
      <c r="AS2" s="57"/>
      <c r="AT2" s="57"/>
      <c r="AU2" s="57"/>
      <c r="AV2" s="57"/>
      <c r="AW2" s="57"/>
      <c r="AX2" s="57"/>
      <c r="AY2" s="57"/>
    </row>
    <row r="3" spans="2:52" ht="15.75">
      <c r="B3" s="1" t="s">
        <v>1</v>
      </c>
    </row>
    <row r="5" spans="2:52" ht="48" customHeight="1">
      <c r="B5" s="13" t="s">
        <v>52</v>
      </c>
      <c r="C5" s="13"/>
      <c r="D5" s="13"/>
      <c r="E5" s="13"/>
      <c r="F5" s="13"/>
      <c r="G5" s="13"/>
      <c r="H5" s="13"/>
      <c r="I5" s="13"/>
      <c r="J5" s="13"/>
      <c r="K5" s="13"/>
      <c r="L5" s="12"/>
      <c r="M5" s="12"/>
      <c r="O5" s="11" t="s">
        <v>53</v>
      </c>
      <c r="P5" s="11"/>
      <c r="Q5" s="11"/>
      <c r="R5" s="11"/>
      <c r="S5" s="11"/>
      <c r="T5" s="11"/>
      <c r="U5" s="12"/>
      <c r="V5" s="12"/>
      <c r="W5" s="12"/>
      <c r="X5" s="12"/>
      <c r="Y5" s="12"/>
      <c r="Z5" s="12"/>
      <c r="AB5" s="11" t="s">
        <v>54</v>
      </c>
      <c r="AC5" s="11"/>
      <c r="AD5" s="11"/>
      <c r="AE5" s="11"/>
      <c r="AF5" s="11"/>
      <c r="AG5" s="11"/>
      <c r="AH5" s="11"/>
      <c r="AI5" s="11"/>
      <c r="AJ5" s="11"/>
      <c r="AK5" s="12"/>
      <c r="AL5" s="12"/>
      <c r="AM5" s="12"/>
      <c r="AO5" s="11" t="s">
        <v>55</v>
      </c>
      <c r="AP5" s="11"/>
      <c r="AQ5" s="11"/>
      <c r="AR5" s="11"/>
      <c r="AS5" s="11"/>
      <c r="AT5" s="11"/>
      <c r="AU5" s="11"/>
      <c r="AV5" s="11"/>
      <c r="AW5" s="11"/>
      <c r="AX5" s="12"/>
      <c r="AY5" s="12"/>
      <c r="AZ5" s="12"/>
    </row>
    <row r="6" spans="2:52">
      <c r="B6" s="6"/>
      <c r="C6" s="20" t="s">
        <v>8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  <c r="L6" s="5">
        <v>9</v>
      </c>
      <c r="M6" s="5">
        <v>10</v>
      </c>
      <c r="O6" s="6"/>
      <c r="P6" s="20" t="s">
        <v>8</v>
      </c>
      <c r="Q6" s="5">
        <v>1</v>
      </c>
      <c r="R6" s="5">
        <v>2</v>
      </c>
      <c r="S6" s="5">
        <v>3</v>
      </c>
      <c r="T6" s="5">
        <v>4</v>
      </c>
      <c r="U6" s="5">
        <v>5</v>
      </c>
      <c r="V6" s="5">
        <v>6</v>
      </c>
      <c r="W6" s="5">
        <v>7</v>
      </c>
      <c r="X6" s="5">
        <v>8</v>
      </c>
      <c r="Y6" s="5">
        <v>9</v>
      </c>
      <c r="Z6" s="5">
        <v>10</v>
      </c>
      <c r="AB6" s="14"/>
      <c r="AC6" s="20" t="s">
        <v>8</v>
      </c>
      <c r="AD6" s="15">
        <v>1</v>
      </c>
      <c r="AE6" s="15">
        <v>2</v>
      </c>
      <c r="AF6" s="15">
        <v>3</v>
      </c>
      <c r="AG6" s="15">
        <v>4</v>
      </c>
      <c r="AH6" s="15">
        <v>5</v>
      </c>
      <c r="AI6" s="15">
        <v>6</v>
      </c>
      <c r="AJ6" s="15">
        <v>7</v>
      </c>
      <c r="AK6" s="15">
        <v>8</v>
      </c>
      <c r="AL6" s="15">
        <v>9</v>
      </c>
      <c r="AM6" s="15">
        <v>10</v>
      </c>
      <c r="AO6" s="14"/>
      <c r="AP6" s="20" t="s">
        <v>8</v>
      </c>
      <c r="AQ6" s="15">
        <v>1</v>
      </c>
      <c r="AR6" s="15">
        <v>2</v>
      </c>
      <c r="AS6" s="15">
        <v>3</v>
      </c>
      <c r="AT6" s="15">
        <v>4</v>
      </c>
      <c r="AU6" s="15">
        <v>5</v>
      </c>
      <c r="AV6" s="15">
        <v>6</v>
      </c>
      <c r="AW6" s="15">
        <v>7</v>
      </c>
      <c r="AX6" s="15">
        <v>8</v>
      </c>
      <c r="AY6" s="15">
        <v>9</v>
      </c>
      <c r="AZ6" s="15">
        <v>10</v>
      </c>
    </row>
    <row r="7" spans="2:52" ht="15" customHeight="1">
      <c r="B7" s="7" t="s">
        <v>2</v>
      </c>
      <c r="C7" s="20">
        <v>430</v>
      </c>
      <c r="D7" s="5">
        <v>480</v>
      </c>
      <c r="E7" s="5">
        <v>220</v>
      </c>
      <c r="F7" s="5">
        <v>280</v>
      </c>
      <c r="G7" s="5">
        <v>520</v>
      </c>
      <c r="H7" s="5">
        <v>420</v>
      </c>
      <c r="I7" s="5">
        <v>360</v>
      </c>
      <c r="J7" s="5">
        <v>180</v>
      </c>
      <c r="K7" s="5">
        <v>500</v>
      </c>
      <c r="L7" s="5">
        <v>540</v>
      </c>
      <c r="M7" s="5">
        <v>160</v>
      </c>
      <c r="O7" s="7" t="s">
        <v>2</v>
      </c>
      <c r="P7" s="20">
        <v>475</v>
      </c>
      <c r="Q7" s="5">
        <v>420</v>
      </c>
      <c r="R7" s="5">
        <v>360</v>
      </c>
      <c r="S7" s="5">
        <v>180</v>
      </c>
      <c r="T7" s="5">
        <v>500</v>
      </c>
      <c r="U7" s="5">
        <v>540</v>
      </c>
      <c r="V7" s="5">
        <v>160</v>
      </c>
      <c r="W7" s="5">
        <v>480</v>
      </c>
      <c r="X7" s="5">
        <v>220</v>
      </c>
      <c r="Y7" s="5">
        <v>280</v>
      </c>
      <c r="Z7" s="5">
        <v>520</v>
      </c>
      <c r="AB7" s="14" t="s">
        <v>10</v>
      </c>
      <c r="AC7" s="16" t="s">
        <v>14</v>
      </c>
      <c r="AD7" s="16" t="s">
        <v>11</v>
      </c>
      <c r="AE7" s="16" t="s">
        <v>12</v>
      </c>
      <c r="AF7" s="16" t="s">
        <v>13</v>
      </c>
      <c r="AG7" s="16" t="s">
        <v>14</v>
      </c>
      <c r="AH7" s="16" t="s">
        <v>15</v>
      </c>
      <c r="AI7" s="16" t="s">
        <v>16</v>
      </c>
      <c r="AJ7" s="16" t="s">
        <v>17</v>
      </c>
      <c r="AK7" s="16" t="s">
        <v>11</v>
      </c>
      <c r="AL7" s="16" t="s">
        <v>12</v>
      </c>
      <c r="AM7" s="16" t="s">
        <v>15</v>
      </c>
      <c r="AO7" s="14" t="s">
        <v>10</v>
      </c>
      <c r="AP7" s="36" t="s">
        <v>84</v>
      </c>
      <c r="AQ7" s="49" t="s">
        <v>86</v>
      </c>
      <c r="AR7" s="50" t="s">
        <v>85</v>
      </c>
      <c r="AS7" s="49" t="s">
        <v>84</v>
      </c>
      <c r="AT7" s="49" t="s">
        <v>89</v>
      </c>
      <c r="AU7" s="49" t="s">
        <v>90</v>
      </c>
      <c r="AV7" s="49" t="s">
        <v>87</v>
      </c>
      <c r="AW7" s="49" t="s">
        <v>88</v>
      </c>
      <c r="AX7" s="49" t="s">
        <v>91</v>
      </c>
      <c r="AY7" s="49" t="s">
        <v>92</v>
      </c>
      <c r="AZ7" s="49" t="s">
        <v>93</v>
      </c>
    </row>
    <row r="8" spans="2:52" ht="16.5">
      <c r="B8" s="7" t="s">
        <v>3</v>
      </c>
      <c r="C8" s="20">
        <v>450</v>
      </c>
      <c r="D8" s="5">
        <v>520</v>
      </c>
      <c r="E8" s="5">
        <v>250</v>
      </c>
      <c r="F8" s="5">
        <v>310</v>
      </c>
      <c r="G8" s="5">
        <v>550</v>
      </c>
      <c r="H8" s="5">
        <v>450</v>
      </c>
      <c r="I8" s="5">
        <v>390</v>
      </c>
      <c r="J8" s="5">
        <v>210</v>
      </c>
      <c r="K8" s="5">
        <v>530</v>
      </c>
      <c r="L8" s="5">
        <v>570</v>
      </c>
      <c r="M8" s="5">
        <v>190</v>
      </c>
      <c r="O8" s="7" t="s">
        <v>3</v>
      </c>
      <c r="P8" s="20">
        <v>500</v>
      </c>
      <c r="Q8" s="5">
        <v>450</v>
      </c>
      <c r="R8" s="5">
        <v>390</v>
      </c>
      <c r="S8" s="5">
        <v>210</v>
      </c>
      <c r="T8" s="5">
        <v>530</v>
      </c>
      <c r="U8" s="5">
        <v>570</v>
      </c>
      <c r="V8" s="5">
        <v>190</v>
      </c>
      <c r="W8" s="5">
        <v>520</v>
      </c>
      <c r="X8" s="5">
        <v>250</v>
      </c>
      <c r="Y8" s="5">
        <v>310</v>
      </c>
      <c r="Z8" s="5">
        <v>550</v>
      </c>
      <c r="AB8" s="17" t="s">
        <v>18</v>
      </c>
      <c r="AC8" s="20">
        <v>5</v>
      </c>
      <c r="AD8" s="15">
        <v>4</v>
      </c>
      <c r="AE8" s="15">
        <v>4</v>
      </c>
      <c r="AF8" s="15">
        <v>5</v>
      </c>
      <c r="AG8" s="15">
        <v>5</v>
      </c>
      <c r="AH8" s="15">
        <v>6</v>
      </c>
      <c r="AI8" s="15">
        <v>6</v>
      </c>
      <c r="AJ8" s="15">
        <v>6</v>
      </c>
      <c r="AK8" s="15">
        <v>4</v>
      </c>
      <c r="AL8" s="15">
        <v>4</v>
      </c>
      <c r="AM8" s="15">
        <v>6</v>
      </c>
      <c r="AO8" s="17" t="s">
        <v>18</v>
      </c>
      <c r="AP8" s="36">
        <v>6</v>
      </c>
      <c r="AQ8" s="18">
        <v>6</v>
      </c>
      <c r="AR8" s="18">
        <v>6</v>
      </c>
      <c r="AS8" s="18">
        <v>6</v>
      </c>
      <c r="AT8" s="18">
        <v>4</v>
      </c>
      <c r="AU8" s="18">
        <v>4</v>
      </c>
      <c r="AV8" s="18">
        <v>6</v>
      </c>
      <c r="AW8" s="18">
        <v>4</v>
      </c>
      <c r="AX8" s="18">
        <v>4</v>
      </c>
      <c r="AY8" s="18">
        <v>5</v>
      </c>
      <c r="AZ8" s="18">
        <v>5</v>
      </c>
    </row>
    <row r="9" spans="2:52" ht="16.5">
      <c r="B9" s="7" t="s">
        <v>4</v>
      </c>
      <c r="C9" s="20">
        <v>45</v>
      </c>
      <c r="D9" s="5">
        <v>48.5</v>
      </c>
      <c r="E9" s="5">
        <v>42</v>
      </c>
      <c r="F9" s="5">
        <v>43</v>
      </c>
      <c r="G9" s="5">
        <v>53.5</v>
      </c>
      <c r="H9" s="5">
        <v>56</v>
      </c>
      <c r="I9" s="5">
        <v>43</v>
      </c>
      <c r="J9" s="5">
        <v>36.5</v>
      </c>
      <c r="K9" s="5">
        <v>50.5</v>
      </c>
      <c r="L9" s="5">
        <v>60.5</v>
      </c>
      <c r="M9" s="5">
        <v>39.5</v>
      </c>
      <c r="O9" s="7" t="s">
        <v>4</v>
      </c>
      <c r="P9" s="20">
        <v>50.5</v>
      </c>
      <c r="Q9" s="5">
        <v>56</v>
      </c>
      <c r="R9" s="5">
        <v>43</v>
      </c>
      <c r="S9" s="5">
        <v>36.5</v>
      </c>
      <c r="T9" s="5">
        <v>50.5</v>
      </c>
      <c r="U9" s="5">
        <v>60.5</v>
      </c>
      <c r="V9" s="5">
        <v>39.5</v>
      </c>
      <c r="W9" s="5">
        <v>48.5</v>
      </c>
      <c r="X9" s="5">
        <v>42</v>
      </c>
      <c r="Y9" s="5">
        <v>43</v>
      </c>
      <c r="Z9" s="5">
        <v>53.5</v>
      </c>
      <c r="AB9" s="17" t="s">
        <v>19</v>
      </c>
      <c r="AC9" s="20">
        <v>50.5</v>
      </c>
      <c r="AD9" s="15">
        <v>38.5</v>
      </c>
      <c r="AE9" s="15">
        <v>42</v>
      </c>
      <c r="AF9" s="15">
        <v>53.5</v>
      </c>
      <c r="AG9" s="15">
        <v>45</v>
      </c>
      <c r="AH9" s="15">
        <v>48.5</v>
      </c>
      <c r="AI9" s="15">
        <v>56</v>
      </c>
      <c r="AJ9" s="15">
        <v>63</v>
      </c>
      <c r="AK9" s="15">
        <v>32</v>
      </c>
      <c r="AL9" s="15">
        <v>45</v>
      </c>
      <c r="AM9" s="15">
        <v>58.5</v>
      </c>
      <c r="AO9" s="17" t="s">
        <v>19</v>
      </c>
      <c r="AP9" s="36">
        <v>50.5</v>
      </c>
      <c r="AQ9" s="18">
        <v>48.5</v>
      </c>
      <c r="AR9" s="18">
        <v>56</v>
      </c>
      <c r="AS9" s="18">
        <v>63</v>
      </c>
      <c r="AT9" s="18">
        <v>32</v>
      </c>
      <c r="AU9" s="18">
        <v>45</v>
      </c>
      <c r="AV9" s="18">
        <v>58.5</v>
      </c>
      <c r="AW9" s="18">
        <v>38.5</v>
      </c>
      <c r="AX9" s="18">
        <v>42</v>
      </c>
      <c r="AY9" s="18">
        <v>53.5</v>
      </c>
      <c r="AZ9" s="18">
        <v>45</v>
      </c>
    </row>
    <row r="10" spans="2:52">
      <c r="B10" s="7" t="s">
        <v>5</v>
      </c>
      <c r="C10" s="20">
        <v>7.3970000000000002</v>
      </c>
      <c r="D10" s="5">
        <v>8.4960000000000004</v>
      </c>
      <c r="E10" s="5">
        <v>6.3490000000000002</v>
      </c>
      <c r="F10" s="5">
        <v>7.12</v>
      </c>
      <c r="G10" s="5">
        <v>11.15</v>
      </c>
      <c r="H10" s="5">
        <v>12.05</v>
      </c>
      <c r="I10" s="5">
        <v>7.12</v>
      </c>
      <c r="J10" s="5">
        <v>4.9649999999999999</v>
      </c>
      <c r="K10" s="5">
        <v>9.94</v>
      </c>
      <c r="L10" s="5">
        <v>14.25</v>
      </c>
      <c r="M10" s="5">
        <v>6.08</v>
      </c>
      <c r="O10" s="7" t="s">
        <v>5</v>
      </c>
      <c r="P10" s="20">
        <v>9.94</v>
      </c>
      <c r="Q10" s="5">
        <v>12.05</v>
      </c>
      <c r="R10" s="5">
        <v>7.12</v>
      </c>
      <c r="S10" s="5">
        <v>4.9649999999999999</v>
      </c>
      <c r="T10" s="5">
        <v>9.94</v>
      </c>
      <c r="U10" s="5">
        <v>14.25</v>
      </c>
      <c r="V10" s="5">
        <v>6.08</v>
      </c>
      <c r="W10" s="5">
        <v>8.4960000000000004</v>
      </c>
      <c r="X10" s="5">
        <v>6.3490000000000002</v>
      </c>
      <c r="Y10" s="5">
        <v>7.12</v>
      </c>
      <c r="Z10" s="5">
        <v>11.15</v>
      </c>
      <c r="AB10" s="17" t="s">
        <v>20</v>
      </c>
      <c r="AC10" s="20">
        <v>2.4</v>
      </c>
      <c r="AD10" s="15">
        <v>1.6</v>
      </c>
      <c r="AE10" s="15">
        <v>1.9</v>
      </c>
      <c r="AF10" s="15">
        <v>2</v>
      </c>
      <c r="AG10" s="15">
        <v>2.1</v>
      </c>
      <c r="AH10" s="15">
        <v>2.1</v>
      </c>
      <c r="AI10" s="15">
        <v>2.2000000000000002</v>
      </c>
      <c r="AJ10" s="15">
        <v>2.5</v>
      </c>
      <c r="AK10" s="15">
        <v>1.4</v>
      </c>
      <c r="AL10" s="15">
        <v>1.9</v>
      </c>
      <c r="AM10" s="15">
        <v>1.8</v>
      </c>
      <c r="AO10" s="17" t="s">
        <v>20</v>
      </c>
      <c r="AP10" s="36">
        <v>3</v>
      </c>
      <c r="AQ10" s="18">
        <v>2.1</v>
      </c>
      <c r="AR10" s="18">
        <v>2.2000000000000002</v>
      </c>
      <c r="AS10" s="18">
        <v>2.5</v>
      </c>
      <c r="AT10" s="18">
        <v>1.4</v>
      </c>
      <c r="AU10" s="18">
        <v>1.9</v>
      </c>
      <c r="AV10" s="18">
        <v>1.8</v>
      </c>
      <c r="AW10" s="18">
        <v>1.6</v>
      </c>
      <c r="AX10" s="18">
        <v>1.9</v>
      </c>
      <c r="AY10" s="18">
        <v>2</v>
      </c>
      <c r="AZ10" s="18">
        <v>2.1</v>
      </c>
    </row>
    <row r="11" spans="2:52" ht="18.75">
      <c r="B11" s="7" t="s">
        <v>6</v>
      </c>
      <c r="C11" s="20">
        <v>6718</v>
      </c>
      <c r="D11" s="5">
        <v>6930</v>
      </c>
      <c r="E11" s="5">
        <v>3320</v>
      </c>
      <c r="F11" s="5">
        <v>2990</v>
      </c>
      <c r="G11" s="5">
        <v>5080</v>
      </c>
      <c r="H11" s="5">
        <v>2445</v>
      </c>
      <c r="I11" s="5">
        <v>3480</v>
      </c>
      <c r="J11" s="5">
        <v>5700</v>
      </c>
      <c r="K11" s="5">
        <v>6300</v>
      </c>
      <c r="L11" s="5">
        <v>8474</v>
      </c>
      <c r="M11" s="5">
        <v>2200</v>
      </c>
      <c r="O11" s="7" t="s">
        <v>6</v>
      </c>
      <c r="P11" s="20">
        <v>9300</v>
      </c>
      <c r="Q11" s="5">
        <v>2445</v>
      </c>
      <c r="R11" s="5">
        <v>3480</v>
      </c>
      <c r="S11" s="5">
        <v>5700</v>
      </c>
      <c r="T11" s="5">
        <v>6300</v>
      </c>
      <c r="U11" s="5">
        <v>8474</v>
      </c>
      <c r="V11" s="5">
        <v>2200</v>
      </c>
      <c r="W11" s="5">
        <v>6930</v>
      </c>
      <c r="X11" s="5">
        <v>3320</v>
      </c>
      <c r="Y11" s="5">
        <v>2990</v>
      </c>
      <c r="Z11" s="5">
        <v>5080</v>
      </c>
      <c r="AB11" s="44" t="s">
        <v>80</v>
      </c>
      <c r="AC11" s="45">
        <f>((AC10*1000)/(AC9+AH11))</f>
        <v>44.859813084112147</v>
      </c>
      <c r="AD11" s="46" t="s">
        <v>81</v>
      </c>
      <c r="AE11" s="3"/>
      <c r="AF11" s="29" t="s">
        <v>37</v>
      </c>
      <c r="AG11" s="28">
        <v>2</v>
      </c>
      <c r="AH11" s="28">
        <v>3</v>
      </c>
      <c r="AO11" s="17" t="s">
        <v>21</v>
      </c>
      <c r="AP11" s="36">
        <v>2.4</v>
      </c>
      <c r="AQ11" s="18">
        <v>1.8</v>
      </c>
      <c r="AR11" s="18">
        <v>1.2</v>
      </c>
      <c r="AS11" s="18">
        <v>2.2000000000000002</v>
      </c>
      <c r="AT11" s="18">
        <v>1.2</v>
      </c>
      <c r="AU11" s="18">
        <v>1.7</v>
      </c>
      <c r="AV11" s="18">
        <v>1.8</v>
      </c>
      <c r="AW11" s="18">
        <v>1.2</v>
      </c>
      <c r="AX11" s="18">
        <v>1.7</v>
      </c>
      <c r="AY11" s="18">
        <v>1.8</v>
      </c>
      <c r="AZ11" s="18">
        <v>2.2000000000000002</v>
      </c>
    </row>
    <row r="12" spans="2:52" ht="16.5">
      <c r="B12" s="7" t="s">
        <v>7</v>
      </c>
      <c r="C12" s="20">
        <v>4400</v>
      </c>
      <c r="D12" s="5">
        <v>10400</v>
      </c>
      <c r="E12" s="5">
        <v>5000</v>
      </c>
      <c r="F12" s="5">
        <v>3600</v>
      </c>
      <c r="G12" s="5">
        <v>6600</v>
      </c>
      <c r="H12" s="5">
        <v>4200</v>
      </c>
      <c r="I12" s="5">
        <v>5200</v>
      </c>
      <c r="J12" s="5">
        <v>7200</v>
      </c>
      <c r="K12" s="5">
        <v>6600</v>
      </c>
      <c r="L12" s="5">
        <v>13200</v>
      </c>
      <c r="M12" s="5">
        <v>2500</v>
      </c>
      <c r="O12" s="7" t="s">
        <v>7</v>
      </c>
      <c r="P12" s="20">
        <v>8900</v>
      </c>
      <c r="Q12" s="5">
        <v>4200</v>
      </c>
      <c r="R12" s="5">
        <v>5200</v>
      </c>
      <c r="S12" s="5">
        <v>7200</v>
      </c>
      <c r="T12" s="5">
        <v>6600</v>
      </c>
      <c r="U12" s="5">
        <v>13200</v>
      </c>
      <c r="V12" s="5">
        <v>2500</v>
      </c>
      <c r="W12" s="5">
        <v>10400</v>
      </c>
      <c r="X12" s="5">
        <v>5000</v>
      </c>
      <c r="Y12" s="5">
        <v>3600</v>
      </c>
      <c r="Z12" s="5">
        <v>6600</v>
      </c>
      <c r="AB12" s="48" t="s">
        <v>83</v>
      </c>
      <c r="AC12" s="60">
        <f>((3.14*AC8)*(AC11-AH125))-AH13</f>
        <v>674.29906542056074</v>
      </c>
      <c r="AD12" s="59" t="s">
        <v>31</v>
      </c>
      <c r="AG12" s="41" t="s">
        <v>72</v>
      </c>
      <c r="AH12" s="47">
        <v>5</v>
      </c>
      <c r="AO12" s="17" t="s">
        <v>22</v>
      </c>
      <c r="AP12" s="36">
        <v>3</v>
      </c>
      <c r="AQ12" s="18">
        <v>2</v>
      </c>
      <c r="AR12" s="18">
        <v>3</v>
      </c>
      <c r="AS12" s="18">
        <v>2</v>
      </c>
      <c r="AT12" s="18">
        <v>3</v>
      </c>
      <c r="AU12" s="18">
        <v>2</v>
      </c>
      <c r="AV12" s="18">
        <v>3</v>
      </c>
      <c r="AW12" s="18">
        <v>2</v>
      </c>
      <c r="AX12" s="18">
        <v>2</v>
      </c>
      <c r="AY12" s="18">
        <v>3</v>
      </c>
      <c r="AZ12" s="18">
        <v>2</v>
      </c>
    </row>
    <row r="13" spans="2:52" ht="18.75" customHeight="1">
      <c r="B13" s="46" t="s">
        <v>26</v>
      </c>
      <c r="C13" s="46">
        <f>79*C9</f>
        <v>3555</v>
      </c>
      <c r="D13" s="46" t="s">
        <v>23</v>
      </c>
      <c r="E13" s="46"/>
      <c r="F13" s="29" t="s">
        <v>37</v>
      </c>
      <c r="G13" s="28">
        <v>2</v>
      </c>
      <c r="H13" s="28">
        <v>3</v>
      </c>
      <c r="O13" s="7" t="s">
        <v>9</v>
      </c>
      <c r="P13" s="20">
        <v>0</v>
      </c>
      <c r="Q13" s="10">
        <v>0</v>
      </c>
      <c r="R13" s="10"/>
      <c r="S13" s="10"/>
      <c r="T13" s="10"/>
      <c r="U13" s="10"/>
      <c r="V13" s="10"/>
      <c r="W13" s="10"/>
      <c r="X13" s="10"/>
      <c r="Y13" s="10"/>
      <c r="Z13" s="10"/>
      <c r="AG13" s="30" t="s">
        <v>36</v>
      </c>
      <c r="AH13" s="47">
        <v>30</v>
      </c>
      <c r="AO13" s="44" t="s">
        <v>72</v>
      </c>
      <c r="AP13" s="58">
        <f>(AP11*1000)/(AP9+AP10)</f>
        <v>44.859813084112147</v>
      </c>
      <c r="AQ13" s="46" t="s">
        <v>81</v>
      </c>
      <c r="AV13" s="51"/>
      <c r="AW13" s="52"/>
      <c r="AX13" s="53"/>
      <c r="AY13" s="53"/>
    </row>
    <row r="14" spans="2:52" ht="18.75">
      <c r="B14" s="64" t="s">
        <v>24</v>
      </c>
      <c r="C14" s="64"/>
      <c r="D14" s="46">
        <v>4</v>
      </c>
      <c r="E14" s="46" t="s">
        <v>31</v>
      </c>
      <c r="F14" s="30" t="s">
        <v>36</v>
      </c>
      <c r="G14" s="9">
        <v>30</v>
      </c>
      <c r="H14" s="9">
        <v>35</v>
      </c>
      <c r="W14" s="29" t="s">
        <v>37</v>
      </c>
      <c r="X14" s="28">
        <v>2</v>
      </c>
      <c r="Y14" s="28">
        <v>3</v>
      </c>
      <c r="AF14" s="24" t="s">
        <v>79</v>
      </c>
      <c r="AG14" s="24"/>
      <c r="AH14" s="24"/>
      <c r="AI14" s="24"/>
      <c r="AJ14" s="24"/>
      <c r="AO14" s="54" t="s">
        <v>83</v>
      </c>
      <c r="AP14" s="45">
        <f>(3.14*AP8*(AP13-AX17-AX16))-AX14</f>
        <v>683.27887850467289</v>
      </c>
      <c r="AQ14" s="46" t="s">
        <v>31</v>
      </c>
      <c r="AW14" s="30" t="s">
        <v>36</v>
      </c>
      <c r="AX14" s="9">
        <v>30</v>
      </c>
      <c r="AY14" s="9">
        <v>35</v>
      </c>
      <c r="AZ14" t="s">
        <v>31</v>
      </c>
    </row>
    <row r="15" spans="2:52" ht="18.75">
      <c r="B15" s="65" t="s">
        <v>25</v>
      </c>
      <c r="C15" s="65"/>
      <c r="D15" s="46">
        <v>4</v>
      </c>
      <c r="E15" s="46" t="s">
        <v>31</v>
      </c>
      <c r="F15" s="30" t="s">
        <v>38</v>
      </c>
      <c r="G15" s="28">
        <v>4</v>
      </c>
      <c r="H15" s="9"/>
      <c r="Q15" s="2" t="s">
        <v>56</v>
      </c>
      <c r="W15" s="30" t="s">
        <v>36</v>
      </c>
      <c r="X15" s="9">
        <v>30</v>
      </c>
      <c r="Y15" s="9">
        <v>35</v>
      </c>
      <c r="AW15" s="30" t="s">
        <v>38</v>
      </c>
      <c r="AX15" s="28">
        <v>4</v>
      </c>
      <c r="AY15" s="9"/>
    </row>
    <row r="16" spans="2:52" ht="18.75">
      <c r="B16" s="25" t="s">
        <v>27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Q16" s="22" t="s">
        <v>58</v>
      </c>
      <c r="S16" s="22" t="s">
        <v>57</v>
      </c>
      <c r="W16" s="30" t="s">
        <v>38</v>
      </c>
      <c r="X16" s="28">
        <v>4</v>
      </c>
      <c r="Y16" s="9"/>
      <c r="AR16" s="24" t="s">
        <v>94</v>
      </c>
      <c r="AS16" s="24"/>
      <c r="AT16" s="24"/>
      <c r="AW16" s="30" t="s">
        <v>64</v>
      </c>
      <c r="AX16" s="9">
        <v>2</v>
      </c>
      <c r="AY16" s="9"/>
    </row>
    <row r="17" spans="2:50" ht="18.75">
      <c r="B17" s="46" t="s">
        <v>30</v>
      </c>
      <c r="C17" s="46">
        <f>((((C7+G14)/(3.14*D14))+G15)*(C9+H13))</f>
        <v>1949.9617834394905</v>
      </c>
      <c r="D17" s="46" t="s">
        <v>23</v>
      </c>
      <c r="E17" s="21"/>
      <c r="F17" s="21"/>
      <c r="G17" s="21"/>
      <c r="O17" s="44" t="s">
        <v>59</v>
      </c>
      <c r="P17" s="46">
        <f>79*P9</f>
        <v>3989.5</v>
      </c>
      <c r="Q17" s="46" t="s">
        <v>23</v>
      </c>
      <c r="R17" s="23" t="s">
        <v>66</v>
      </c>
      <c r="S17" s="23"/>
      <c r="T17" s="40">
        <v>5</v>
      </c>
      <c r="U17" t="s">
        <v>31</v>
      </c>
      <c r="W17" s="30" t="s">
        <v>64</v>
      </c>
      <c r="X17" s="9">
        <v>2</v>
      </c>
      <c r="Y17" s="9"/>
      <c r="AW17" s="41" t="s">
        <v>72</v>
      </c>
      <c r="AX17" s="8">
        <v>5</v>
      </c>
    </row>
    <row r="18" spans="2:50" ht="15.75">
      <c r="B18" s="21"/>
      <c r="C18" s="21"/>
      <c r="D18" s="19" t="s">
        <v>28</v>
      </c>
      <c r="E18" s="26" t="s">
        <v>29</v>
      </c>
      <c r="F18" s="21"/>
      <c r="G18" s="21"/>
      <c r="Q18" s="25" t="s">
        <v>60</v>
      </c>
      <c r="R18" s="25"/>
      <c r="S18" s="25"/>
      <c r="T18" s="25"/>
      <c r="U18" s="25"/>
      <c r="V18" s="25"/>
      <c r="W18" s="41" t="s">
        <v>72</v>
      </c>
      <c r="X18" s="8">
        <v>5</v>
      </c>
      <c r="AF18" s="24" t="s">
        <v>82</v>
      </c>
      <c r="AG18" s="24"/>
      <c r="AH18" s="24"/>
      <c r="AI18" s="24"/>
    </row>
    <row r="19" spans="2:50" ht="15.75">
      <c r="B19" s="21"/>
      <c r="C19" s="21"/>
      <c r="D19" s="19"/>
      <c r="E19" s="21"/>
      <c r="F19" s="21"/>
      <c r="G19" s="21"/>
      <c r="Q19" s="25" t="s">
        <v>61</v>
      </c>
      <c r="R19" s="25"/>
      <c r="S19" s="25"/>
      <c r="T19" s="25"/>
      <c r="U19" s="25"/>
      <c r="V19" s="25"/>
      <c r="AR19" s="24" t="s">
        <v>95</v>
      </c>
      <c r="AS19" s="24"/>
    </row>
    <row r="20" spans="2:50" ht="15.75" customHeight="1">
      <c r="B20" s="21"/>
      <c r="C20" s="21"/>
      <c r="D20" s="21"/>
      <c r="E20" s="21"/>
      <c r="F20" s="21"/>
      <c r="G20" s="21"/>
      <c r="P20" s="37" t="s">
        <v>62</v>
      </c>
      <c r="Q20" s="37"/>
      <c r="R20" s="37"/>
      <c r="S20" s="37"/>
      <c r="T20" s="37"/>
      <c r="U20" s="37"/>
      <c r="V20" s="37"/>
      <c r="W20" s="37"/>
      <c r="X20" s="37"/>
    </row>
    <row r="21" spans="2:50" ht="15.75">
      <c r="B21" s="2" t="s">
        <v>39</v>
      </c>
      <c r="C21" s="21"/>
      <c r="D21" s="21"/>
      <c r="E21" s="21"/>
      <c r="F21" s="21"/>
      <c r="G21" s="21"/>
      <c r="P21" s="37"/>
      <c r="Q21" s="37"/>
      <c r="R21" s="37"/>
      <c r="S21" s="37"/>
      <c r="T21" s="37"/>
      <c r="U21" s="37"/>
      <c r="V21" s="37"/>
      <c r="W21" s="37"/>
      <c r="X21" s="37"/>
    </row>
    <row r="22" spans="2:50" ht="15.75">
      <c r="B22" s="2" t="s">
        <v>40</v>
      </c>
      <c r="C22" s="21"/>
      <c r="D22" s="21"/>
      <c r="E22" s="21"/>
      <c r="F22" s="21"/>
      <c r="G22" s="21"/>
    </row>
    <row r="23" spans="2:50" ht="18.75">
      <c r="B23" s="21"/>
      <c r="C23" s="31" t="s">
        <v>41</v>
      </c>
      <c r="D23" s="31"/>
      <c r="E23" s="31"/>
      <c r="F23" s="31"/>
      <c r="G23" s="31"/>
      <c r="H23" s="31"/>
      <c r="P23" s="38" t="s">
        <v>68</v>
      </c>
      <c r="U23" s="39" t="s">
        <v>65</v>
      </c>
      <c r="V23" s="39"/>
      <c r="W23" s="39"/>
      <c r="X23" s="39"/>
      <c r="Y23" s="39"/>
      <c r="Z23" s="39"/>
    </row>
    <row r="24" spans="2:50" ht="15.75">
      <c r="B24" s="63" t="s">
        <v>42</v>
      </c>
      <c r="C24" s="46">
        <f>(C12+C11+C10*C8)*9.81</f>
        <v>141721.63649999999</v>
      </c>
      <c r="D24" s="46" t="s">
        <v>43</v>
      </c>
      <c r="E24" s="21"/>
      <c r="F24" s="21"/>
      <c r="G24" s="21"/>
      <c r="O24" s="46" t="s">
        <v>29</v>
      </c>
      <c r="P24" s="42">
        <f>(((P7+2*X15)/(3.14*T17))+2*T17+2)*(P9+Y14)</f>
        <v>2465.0891719745223</v>
      </c>
      <c r="Q24" s="61" t="s">
        <v>23</v>
      </c>
    </row>
    <row r="25" spans="2:50" ht="15.75">
      <c r="B25" s="25" t="s">
        <v>44</v>
      </c>
      <c r="C25" s="25"/>
      <c r="D25" s="25"/>
      <c r="E25" s="25"/>
      <c r="F25" s="25"/>
      <c r="G25" s="25"/>
      <c r="H25" s="25"/>
      <c r="I25" s="25"/>
      <c r="J25" s="25"/>
      <c r="P25" s="38" t="s">
        <v>63</v>
      </c>
      <c r="R25" s="22" t="s">
        <v>67</v>
      </c>
    </row>
    <row r="26" spans="2:50" ht="18.75">
      <c r="B26" s="21"/>
      <c r="C26" s="24" t="s">
        <v>45</v>
      </c>
      <c r="D26" s="24"/>
      <c r="E26" s="24"/>
      <c r="F26" s="24"/>
      <c r="G26" s="24"/>
      <c r="R26" s="22"/>
    </row>
    <row r="27" spans="2:50" ht="15.75" customHeight="1">
      <c r="B27" s="63" t="s">
        <v>46</v>
      </c>
      <c r="C27" s="46">
        <f>(C12+C11+C10*C8)*9.81</f>
        <v>141721.63649999999</v>
      </c>
      <c r="D27" s="46" t="s">
        <v>43</v>
      </c>
      <c r="E27" s="21"/>
      <c r="F27" s="21"/>
      <c r="G27" s="21"/>
      <c r="P27" s="37" t="s">
        <v>69</v>
      </c>
      <c r="Q27" s="37"/>
      <c r="R27" s="37"/>
      <c r="S27" s="37"/>
      <c r="T27" s="37"/>
      <c r="U27" s="37"/>
      <c r="V27" s="37"/>
      <c r="W27" s="37"/>
      <c r="X27" s="37"/>
    </row>
    <row r="28" spans="2:50">
      <c r="B28" s="56" t="s">
        <v>49</v>
      </c>
      <c r="C28" s="56"/>
      <c r="D28" s="56"/>
      <c r="E28" s="56"/>
      <c r="F28" s="21"/>
      <c r="G28" s="21"/>
      <c r="P28" s="37"/>
      <c r="Q28" s="37"/>
      <c r="R28" s="37"/>
      <c r="S28" s="37"/>
      <c r="T28" s="37"/>
      <c r="U28" s="37"/>
      <c r="V28" s="37"/>
      <c r="W28" s="37"/>
      <c r="X28" s="37"/>
    </row>
    <row r="29" spans="2:50" ht="49.5" customHeight="1">
      <c r="B29" s="32" t="s">
        <v>47</v>
      </c>
      <c r="C29" s="32"/>
      <c r="D29" s="32"/>
      <c r="E29" s="33">
        <v>250</v>
      </c>
      <c r="F29" s="21"/>
      <c r="G29" s="34" t="s">
        <v>50</v>
      </c>
      <c r="H29" s="34"/>
      <c r="I29" s="34"/>
      <c r="J29" s="34"/>
      <c r="K29" s="34"/>
      <c r="Q29" s="22" t="s">
        <v>70</v>
      </c>
    </row>
    <row r="30" spans="2:50" ht="48.75" customHeight="1">
      <c r="B30" s="32" t="s">
        <v>48</v>
      </c>
      <c r="C30" s="32"/>
      <c r="D30" s="32"/>
      <c r="E30" s="33">
        <v>160</v>
      </c>
      <c r="F30" s="21"/>
      <c r="G30" s="35" t="s">
        <v>51</v>
      </c>
      <c r="H30" s="35"/>
      <c r="I30" s="35"/>
      <c r="J30" s="35"/>
      <c r="K30" s="35"/>
      <c r="O30" s="46" t="s">
        <v>71</v>
      </c>
      <c r="P30" s="62">
        <f>(((P7+X15)/(3.14*T17))+X18)*(P9+Y14)</f>
        <v>1988.3598726114649</v>
      </c>
      <c r="Q30" s="46" t="s">
        <v>23</v>
      </c>
      <c r="S30" s="37" t="s">
        <v>73</v>
      </c>
      <c r="T30" s="37"/>
      <c r="U30" s="37"/>
      <c r="V30" s="37"/>
    </row>
    <row r="31" spans="2:50"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</row>
    <row r="32" spans="2:50" ht="15.75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Q32" s="25" t="s">
        <v>40</v>
      </c>
      <c r="R32" s="25"/>
      <c r="S32" s="25"/>
      <c r="T32" s="25"/>
      <c r="U32" s="25"/>
      <c r="V32" s="25"/>
      <c r="W32" s="25"/>
      <c r="X32" s="25"/>
      <c r="Y32" s="25"/>
      <c r="Z32" s="25"/>
    </row>
    <row r="33" spans="2:24"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2:24" ht="18.75">
      <c r="D34" s="27" t="s">
        <v>32</v>
      </c>
      <c r="O34" s="63" t="s">
        <v>42</v>
      </c>
      <c r="P34" s="46">
        <f>(P12+P11+P10*P8)*9.81</f>
        <v>227297.7</v>
      </c>
      <c r="Q34" s="46" t="s">
        <v>43</v>
      </c>
      <c r="R34" s="31" t="s">
        <v>74</v>
      </c>
      <c r="S34" s="31"/>
      <c r="T34" s="31"/>
      <c r="U34" s="31"/>
      <c r="V34" s="31"/>
    </row>
    <row r="35" spans="2:24" ht="18.75">
      <c r="D35" s="27" t="s">
        <v>33</v>
      </c>
      <c r="O35" s="21"/>
      <c r="P35" s="21"/>
      <c r="Q35" s="25" t="s">
        <v>44</v>
      </c>
      <c r="R35" s="25"/>
      <c r="S35" s="25"/>
      <c r="T35" s="25"/>
      <c r="U35" s="25"/>
      <c r="V35" s="25"/>
      <c r="W35" s="43"/>
      <c r="X35" s="43"/>
    </row>
    <row r="36" spans="2:24" ht="18.75">
      <c r="D36" s="27" t="s">
        <v>34</v>
      </c>
      <c r="O36" s="63" t="s">
        <v>76</v>
      </c>
      <c r="P36" s="46">
        <f>(P12+P10*P7)*9.81</f>
        <v>133626.91500000001</v>
      </c>
      <c r="Q36" s="46" t="s">
        <v>43</v>
      </c>
      <c r="R36" s="25" t="s">
        <v>75</v>
      </c>
      <c r="S36" s="25"/>
      <c r="T36" s="25"/>
      <c r="U36" s="25"/>
      <c r="V36" s="25"/>
    </row>
    <row r="37" spans="2:24" ht="18.75">
      <c r="D37" s="27" t="s">
        <v>35</v>
      </c>
      <c r="P37" s="25" t="s">
        <v>77</v>
      </c>
      <c r="Q37" s="25"/>
      <c r="R37" s="25"/>
      <c r="S37" s="25"/>
      <c r="T37" s="25"/>
      <c r="U37" s="25"/>
      <c r="V37" s="25"/>
      <c r="W37" s="25"/>
      <c r="X37" s="25"/>
    </row>
    <row r="38" spans="2:24" ht="15.75">
      <c r="P38" s="24" t="s">
        <v>78</v>
      </c>
      <c r="Q38" s="24"/>
      <c r="R38" s="24"/>
      <c r="S38" s="24"/>
      <c r="T38" s="24"/>
    </row>
    <row r="39" spans="2:24" s="4" customFormat="1"/>
  </sheetData>
  <mergeCells count="37">
    <mergeCell ref="AQ2:AY2"/>
    <mergeCell ref="P38:T38"/>
    <mergeCell ref="AF14:AJ14"/>
    <mergeCell ref="AF18:AI18"/>
    <mergeCell ref="AR16:AT16"/>
    <mergeCell ref="AR19:AS19"/>
    <mergeCell ref="E1:M1"/>
    <mergeCell ref="P2:X2"/>
    <mergeCell ref="AD2:AL2"/>
    <mergeCell ref="Q35:V35"/>
    <mergeCell ref="R36:V36"/>
    <mergeCell ref="P37:X37"/>
    <mergeCell ref="P27:X28"/>
    <mergeCell ref="S30:V30"/>
    <mergeCell ref="Q32:Z32"/>
    <mergeCell ref="R34:V34"/>
    <mergeCell ref="Q18:V18"/>
    <mergeCell ref="Q19:V19"/>
    <mergeCell ref="P20:X21"/>
    <mergeCell ref="U23:Z23"/>
    <mergeCell ref="R17:S17"/>
    <mergeCell ref="B29:D29"/>
    <mergeCell ref="B30:D30"/>
    <mergeCell ref="B28:E28"/>
    <mergeCell ref="G29:K29"/>
    <mergeCell ref="G30:K30"/>
    <mergeCell ref="B14:C14"/>
    <mergeCell ref="B15:C15"/>
    <mergeCell ref="B16:M16"/>
    <mergeCell ref="C23:H23"/>
    <mergeCell ref="B25:J25"/>
    <mergeCell ref="C26:G26"/>
    <mergeCell ref="O5:T5"/>
    <mergeCell ref="B5:K5"/>
    <mergeCell ref="Q13:Z13"/>
    <mergeCell ref="AB5:AJ5"/>
    <mergeCell ref="AO5:AW5"/>
  </mergeCells>
  <pageMargins left="0.7" right="0.7" top="0.75" bottom="0.75" header="0.3" footer="0.3"/>
  <pageSetup paperSize="119" orientation="portrait" horizontalDpi="4294967293" verticalDpi="0" r:id="rId1"/>
  <legacyDrawing r:id="rId2"/>
  <oleObjects>
    <oleObject progId="Equation.3" shapeId="1025" r:id="rId3"/>
    <oleObject progId="Equation.3" shapeId="1026" r:id="rId4"/>
    <oleObject progId="Equation.3" shapeId="1028" r:id="rId5"/>
    <oleObject progId="Equation.3" shapeId="1027" r:id="rId6"/>
    <oleObject progId="Equation.3" shapeId="1029" r:id="rId7"/>
    <oleObject progId="Equation.3" shapeId="1030" r:id="rId8"/>
    <oleObject progId="Equation.3" shapeId="1031" r:id="rId9"/>
    <oleObject progId="Equation.3" shapeId="1033" r:id="rId10"/>
    <oleObject progId="Equation.3" shapeId="1032" r:id="rId11"/>
    <oleObject progId="Equation.3" shapeId="1034" r:id="rId12"/>
    <oleObject progId="Equation.3" shapeId="1035" r:id="rId13"/>
    <oleObject progId="Equation.3" shapeId="1037" r:id="rId14"/>
    <oleObject progId="Equation.3" shapeId="1038" r:id="rId15"/>
    <oleObject progId="Equation.3" shapeId="1039" r:id="rId16"/>
    <oleObject progId="Equation.3" shapeId="1040" r:id="rId17"/>
    <oleObject progId="Equation.3" shapeId="1041" r:id="rId18"/>
    <oleObject progId="Equation.3" shapeId="1042" r:id="rId19"/>
    <oleObject progId="Equation.3" shapeId="1043" r:id="rId20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2023-03-06T17:35:39Z</dcterms:created>
  <dcterms:modified xsi:type="dcterms:W3CDTF">2023-03-06T19:39:51Z</dcterms:modified>
</cp:coreProperties>
</file>